
<file path=[Content_Types].xml><?xml version="1.0" encoding="utf-8"?>
<Types xmlns="http://schemas.openxmlformats.org/package/2006/content-types">
  <Default Extension="8D056570" ContentType="image/png"/>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kotz1jer\AppData\Roaming\OpenText\DM\Temp\"/>
    </mc:Choice>
  </mc:AlternateContent>
  <xr:revisionPtr revIDLastSave="0" documentId="8_{1B58B135-7189-4C61-9A08-56E5A8E15842}" xr6:coauthVersionLast="47" xr6:coauthVersionMax="47" xr10:uidLastSave="{00000000-0000-0000-0000-000000000000}"/>
  <bookViews>
    <workbookView xWindow="4740" yWindow="4020" windowWidth="21600" windowHeight="11385" firstSheet="1" activeTab="2" xr2:uid="{00000000-000D-0000-FFFF-FFFF00000000}"/>
  </bookViews>
  <sheets>
    <sheet name="Recommendations for Use" sheetId="16" r:id="rId1"/>
    <sheet name="Pre-Inspection Checklist" sheetId="13" r:id="rId2"/>
    <sheet name="Timing Form" sheetId="5" r:id="rId3"/>
    <sheet name="Inspection Form" sheetId="12" r:id="rId4"/>
    <sheet name="Sample Timing Form" sheetId="18" r:id="rId5"/>
    <sheet name="Sample Inspection Form" sheetId="15" r:id="rId6"/>
  </sheets>
  <definedNames>
    <definedName name="_xlnm.Print_Area" localSheetId="3">'Inspection Form'!$A$2:$AF$115</definedName>
    <definedName name="_xlnm.Print_Area" localSheetId="5">'Sample Inspection Form'!$A$2:$AF$115</definedName>
    <definedName name="_xlnm.Print_Area" localSheetId="4">'Sample Timing Form'!$AB$860:$AY$1060</definedName>
    <definedName name="_xlnm.Print_Area" localSheetId="2">'Timing Form'!$AB$860:$AY$1060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S941" i="18" l="1"/>
  <c r="AS940" i="18"/>
  <c r="D78" i="18"/>
  <c r="AV930" i="18" l="1"/>
  <c r="D73" i="18" s="1"/>
  <c r="D76" i="5"/>
  <c r="BI1035" i="18" l="1"/>
  <c r="BI1034" i="18"/>
  <c r="BI1033" i="18"/>
  <c r="BI1032" i="18"/>
  <c r="BG1032" i="18"/>
  <c r="BI1031" i="18"/>
  <c r="BG1031" i="18"/>
  <c r="BF1038" i="18" s="1"/>
  <c r="BJ1028" i="18"/>
  <c r="BJ1027" i="18"/>
  <c r="BH1025" i="18"/>
  <c r="BF1025" i="18"/>
  <c r="AW1004" i="18"/>
  <c r="AC1003" i="18"/>
  <c r="AT1001" i="18"/>
  <c r="AR999" i="18"/>
  <c r="AS997" i="18"/>
  <c r="AQ997" i="18"/>
  <c r="AP997" i="18"/>
  <c r="AT996" i="18"/>
  <c r="AQ996" i="18"/>
  <c r="AP996" i="18"/>
  <c r="AV994" i="18"/>
  <c r="AS994" i="18"/>
  <c r="AR994" i="18"/>
  <c r="AT992" i="18"/>
  <c r="AU990" i="18"/>
  <c r="AR990" i="18"/>
  <c r="AR989" i="18"/>
  <c r="AR988" i="18"/>
  <c r="AV985" i="18"/>
  <c r="AT983" i="18"/>
  <c r="AU981" i="18"/>
  <c r="AR981" i="18"/>
  <c r="AQ979" i="18"/>
  <c r="AN977" i="18"/>
  <c r="AN976" i="18"/>
  <c r="AR974" i="18"/>
  <c r="AT971" i="18"/>
  <c r="AR969" i="18"/>
  <c r="AT967" i="18"/>
  <c r="AQ967" i="18"/>
  <c r="AP967" i="18"/>
  <c r="AP966" i="18"/>
  <c r="AR964" i="18"/>
  <c r="AT962" i="18"/>
  <c r="AP962" i="18"/>
  <c r="AQ961" i="18"/>
  <c r="AP961" i="18"/>
  <c r="AQ960" i="18"/>
  <c r="AP960" i="18"/>
  <c r="AN959" i="18"/>
  <c r="AC948" i="18"/>
  <c r="AT946" i="18"/>
  <c r="AT945" i="18"/>
  <c r="AQ945" i="18"/>
  <c r="AP945" i="18"/>
  <c r="AT944" i="18"/>
  <c r="AP944" i="18"/>
  <c r="AP943" i="18"/>
  <c r="AP942" i="18"/>
  <c r="AO941" i="18"/>
  <c r="AO940" i="18"/>
  <c r="AT937" i="18"/>
  <c r="AT935" i="18"/>
  <c r="AQ935" i="18"/>
  <c r="AP935" i="18"/>
  <c r="AC935" i="18"/>
  <c r="AT934" i="18"/>
  <c r="AP934" i="18"/>
  <c r="AT933" i="18"/>
  <c r="AP933" i="18"/>
  <c r="AC933" i="18"/>
  <c r="AT930" i="18"/>
  <c r="AR928" i="18"/>
  <c r="AT926" i="18"/>
  <c r="AV924" i="18"/>
  <c r="AR924" i="18"/>
  <c r="AP922" i="18"/>
  <c r="AN921" i="18"/>
  <c r="AM921" i="18"/>
  <c r="AU920" i="18"/>
  <c r="AM920" i="18"/>
  <c r="AQ919" i="18"/>
  <c r="AN919" i="18"/>
  <c r="AM919" i="18"/>
  <c r="AQ918" i="18"/>
  <c r="AN918" i="18"/>
  <c r="AQ922" i="18" s="1"/>
  <c r="AM918" i="18"/>
  <c r="AV906" i="18"/>
  <c r="AT904" i="18"/>
  <c r="AC904" i="18"/>
  <c r="AR901" i="18"/>
  <c r="AT899" i="18"/>
  <c r="AQ899" i="18"/>
  <c r="AP899" i="18"/>
  <c r="AT898" i="18"/>
  <c r="AQ898" i="18"/>
  <c r="AP898" i="18"/>
  <c r="AT897" i="18"/>
  <c r="AQ897" i="18"/>
  <c r="AP897" i="18"/>
  <c r="AT896" i="18"/>
  <c r="AQ896" i="18"/>
  <c r="AS901" i="18" s="1"/>
  <c r="AP896" i="18"/>
  <c r="AO895" i="18"/>
  <c r="AN895" i="18"/>
  <c r="AR892" i="18"/>
  <c r="AC892" i="18"/>
  <c r="AT890" i="18"/>
  <c r="AQ890" i="18"/>
  <c r="AP890" i="18"/>
  <c r="AT889" i="18"/>
  <c r="AQ889" i="18"/>
  <c r="AP889" i="18"/>
  <c r="AC889" i="18"/>
  <c r="AT888" i="18"/>
  <c r="AQ888" i="18"/>
  <c r="AP888" i="18"/>
  <c r="AT887" i="18"/>
  <c r="AQ887" i="18"/>
  <c r="AS892" i="18" s="1"/>
  <c r="AU904" i="18" s="1"/>
  <c r="AP887" i="18"/>
  <c r="AC887" i="18"/>
  <c r="AQ886" i="18"/>
  <c r="AP886" i="18"/>
  <c r="AT883" i="18"/>
  <c r="AW881" i="18"/>
  <c r="AQ881" i="18"/>
  <c r="AP881" i="18"/>
  <c r="AT880" i="18"/>
  <c r="AQ880" i="18"/>
  <c r="AU883" i="18" s="1"/>
  <c r="AP880" i="18"/>
  <c r="AT876" i="18"/>
  <c r="AE876" i="18"/>
  <c r="AT875" i="18"/>
  <c r="AE875" i="18"/>
  <c r="AT872" i="18"/>
  <c r="AT869" i="18"/>
  <c r="AT866" i="18"/>
  <c r="AS866" i="18"/>
  <c r="AE866" i="18"/>
  <c r="AD866" i="18"/>
  <c r="AT865" i="18"/>
  <c r="AS865" i="18"/>
  <c r="AE865" i="18"/>
  <c r="AD865" i="18"/>
  <c r="AT864" i="18"/>
  <c r="AS864" i="18"/>
  <c r="AE864" i="18"/>
  <c r="AD864" i="18"/>
  <c r="D94" i="18"/>
  <c r="AO977" i="18" s="1"/>
  <c r="D92" i="18"/>
  <c r="AQ962" i="18" s="1"/>
  <c r="D76" i="18"/>
  <c r="AP941" i="18" s="1"/>
  <c r="D75" i="18"/>
  <c r="AP940" i="18" s="1"/>
  <c r="D69" i="18"/>
  <c r="AS924" i="18" s="1"/>
  <c r="D68" i="18"/>
  <c r="E31" i="18"/>
  <c r="BQ12" i="18"/>
  <c r="AF867" i="18" s="1"/>
  <c r="BV8" i="18"/>
  <c r="BV10" i="18" s="1"/>
  <c r="BV6" i="18"/>
  <c r="BA990" i="18" s="1"/>
  <c r="BY4" i="18"/>
  <c r="BY5" i="18" s="1"/>
  <c r="BY6" i="18" s="1"/>
  <c r="BY7" i="18" s="1"/>
  <c r="BY8" i="18" s="1"/>
  <c r="BY9" i="18" s="1"/>
  <c r="BY10" i="18" s="1"/>
  <c r="BY11" i="18" s="1"/>
  <c r="BY12" i="18" s="1"/>
  <c r="BY13" i="18" s="1"/>
  <c r="BY14" i="18" s="1"/>
  <c r="BY15" i="18" s="1"/>
  <c r="BY16" i="18" s="1"/>
  <c r="BY17" i="18" s="1"/>
  <c r="BY18" i="18" s="1"/>
  <c r="BY19" i="18" s="1"/>
  <c r="BY20" i="18" s="1"/>
  <c r="BY21" i="18" s="1"/>
  <c r="BY22" i="18" s="1"/>
  <c r="BY23" i="18" s="1"/>
  <c r="BY24" i="18" s="1"/>
  <c r="BY25" i="18" s="1"/>
  <c r="BY26" i="18" s="1"/>
  <c r="BY27" i="18" s="1"/>
  <c r="BY28" i="18" s="1"/>
  <c r="BY29" i="18" s="1"/>
  <c r="BY30" i="18" s="1"/>
  <c r="BY31" i="18" s="1"/>
  <c r="BY32" i="18" s="1"/>
  <c r="BY33" i="18" s="1"/>
  <c r="BY34" i="18" s="1"/>
  <c r="BY35" i="18" s="1"/>
  <c r="BY36" i="18" s="1"/>
  <c r="BY37" i="18" s="1"/>
  <c r="BY39" i="18" s="1"/>
  <c r="BY40" i="18" s="1"/>
  <c r="BY41" i="18" s="1"/>
  <c r="BY42" i="18" s="1"/>
  <c r="BY43" i="18" s="1"/>
  <c r="BY44" i="18" s="1"/>
  <c r="BY45" i="18" s="1"/>
  <c r="BY46" i="18" s="1"/>
  <c r="BY47" i="18" s="1"/>
  <c r="BY48" i="18" s="1"/>
  <c r="BY49" i="18" s="1"/>
  <c r="BY50" i="18" s="1"/>
  <c r="BY51" i="18" s="1"/>
  <c r="BY52" i="18" s="1"/>
  <c r="BY53" i="18" s="1"/>
  <c r="BY54" i="18" s="1"/>
  <c r="BY55" i="18" s="1"/>
  <c r="BY56" i="18" s="1"/>
  <c r="BY57" i="18" s="1"/>
  <c r="BY58" i="18" s="1"/>
  <c r="BY59" i="18" s="1"/>
  <c r="BY60" i="18" s="1"/>
  <c r="BY61" i="18" s="1"/>
  <c r="BY62" i="18" s="1"/>
  <c r="BY63" i="18" s="1"/>
  <c r="BY64" i="18" s="1"/>
  <c r="A2" i="18"/>
  <c r="BZ1" i="18"/>
  <c r="AC999" i="18" s="1"/>
  <c r="A1" i="18"/>
  <c r="I29" i="12"/>
  <c r="AQ943" i="18" l="1"/>
  <c r="E94" i="18"/>
  <c r="AR977" i="18" s="1"/>
  <c r="BH1038" i="18"/>
  <c r="AW906" i="18"/>
  <c r="AQ966" i="18"/>
  <c r="AS969" i="18" s="1"/>
  <c r="AS990" i="18"/>
  <c r="AD869" i="18"/>
  <c r="E32" i="18" s="1"/>
  <c r="AS974" i="18"/>
  <c r="AS999" i="18"/>
  <c r="AC1004" i="18"/>
  <c r="BF1039" i="18"/>
  <c r="D97" i="18"/>
  <c r="BA991" i="18"/>
  <c r="AN920" i="18"/>
  <c r="AU926" i="18" s="1"/>
  <c r="AO976" i="18" s="1"/>
  <c r="AR979" i="18" s="1"/>
  <c r="D95" i="18" s="1"/>
  <c r="D96" i="18" s="1"/>
  <c r="AS981" i="18" s="1"/>
  <c r="D70" i="18"/>
  <c r="AF869" i="18"/>
  <c r="AC883" i="18"/>
  <c r="AC897" i="18"/>
  <c r="AC899" i="18"/>
  <c r="BA996" i="18"/>
  <c r="BA999" i="18"/>
  <c r="BH1039" i="18"/>
  <c r="AC895" i="18"/>
  <c r="AC919" i="18"/>
  <c r="AS989" i="18"/>
  <c r="AC1001" i="18"/>
  <c r="AB871" i="18"/>
  <c r="AC888" i="18"/>
  <c r="AC890" i="18"/>
  <c r="AC906" i="18"/>
  <c r="AC934" i="18"/>
  <c r="AC937" i="18"/>
  <c r="BA1006" i="18"/>
  <c r="AB867" i="18"/>
  <c r="AD871" i="18"/>
  <c r="AC886" i="18"/>
  <c r="AU1001" i="18"/>
  <c r="AB869" i="18"/>
  <c r="AF871" i="18"/>
  <c r="AC896" i="18"/>
  <c r="AC898" i="18"/>
  <c r="AC901" i="18"/>
  <c r="BA994" i="18"/>
  <c r="BA998" i="18"/>
  <c r="BA1001" i="18"/>
  <c r="BA1003" i="18"/>
  <c r="AD867" i="18"/>
  <c r="AC918" i="18"/>
  <c r="AC920" i="18"/>
  <c r="E71" i="18" l="1"/>
  <c r="D71" i="18"/>
  <c r="AS928" i="18" s="1"/>
  <c r="D72" i="18"/>
  <c r="AQ933" i="18"/>
  <c r="AS988" i="18"/>
  <c r="AU992" i="18" s="1"/>
  <c r="AX1004" i="18" s="1"/>
  <c r="AU983" i="18"/>
  <c r="BH1040" i="18" l="1"/>
  <c r="BF1040" i="18"/>
  <c r="BF1049" i="18" l="1"/>
  <c r="AQ934" i="18"/>
  <c r="AU937" i="18" s="1"/>
  <c r="BI1036" i="18"/>
  <c r="BG1036" i="18"/>
  <c r="BJ1026" i="18" l="1"/>
  <c r="AV950" i="18"/>
  <c r="AO959" i="18" s="1"/>
  <c r="AQ944" i="18"/>
  <c r="AU946" i="18" s="1"/>
  <c r="BF1046" i="18"/>
  <c r="AV953" i="18" l="1"/>
  <c r="AW948" i="18"/>
  <c r="AS964" i="18"/>
  <c r="AU971" i="18" s="1"/>
  <c r="AW985" i="18" s="1"/>
  <c r="D91" i="18"/>
  <c r="BE1056" i="18"/>
  <c r="BI1037" i="18"/>
  <c r="BG1037" i="18"/>
  <c r="BJ1029" i="18"/>
  <c r="BH1041" i="18" s="1"/>
  <c r="BF1047" i="18"/>
  <c r="BE1060" i="18"/>
  <c r="BF1041" i="18" l="1"/>
  <c r="BE1054" i="18"/>
  <c r="BF1048" i="18"/>
  <c r="BF1045" i="18" s="1"/>
  <c r="BJ1030" i="18" s="1"/>
  <c r="BE1052" i="18"/>
  <c r="BE1053" i="18" s="1"/>
  <c r="BE1058" i="18" l="1"/>
  <c r="BE1055" i="18"/>
  <c r="BE1059" i="18" s="1"/>
  <c r="BE1061" i="18" l="1"/>
  <c r="AB1051" i="18" s="1"/>
  <c r="D92" i="5"/>
  <c r="AC1056" i="18" l="1"/>
  <c r="AC1053" i="18"/>
  <c r="AC1057" i="18"/>
  <c r="AC1059" i="18"/>
  <c r="AC1058" i="18"/>
  <c r="AC1060" i="18"/>
  <c r="AC1052" i="18"/>
  <c r="AC1055" i="18"/>
  <c r="AC1061" i="18"/>
  <c r="AC1054" i="18"/>
  <c r="AQ967" i="5"/>
  <c r="AQ899" i="5" l="1"/>
  <c r="AQ886" i="5"/>
  <c r="AS994" i="5"/>
  <c r="AP960" i="5"/>
  <c r="AP961" i="5"/>
  <c r="AP942" i="5"/>
  <c r="AC948" i="5"/>
  <c r="AQ898" i="5"/>
  <c r="AQ962" i="5"/>
  <c r="AT945" i="5"/>
  <c r="AP945" i="5"/>
  <c r="D75" i="5"/>
  <c r="AN921" i="5"/>
  <c r="AM921" i="5"/>
  <c r="AP940" i="5" l="1"/>
  <c r="I31" i="12"/>
  <c r="AP886" i="5"/>
  <c r="BH1025" i="5" l="1"/>
  <c r="BF1025" i="5"/>
  <c r="D69" i="5" l="1"/>
  <c r="AS924" i="5" s="1"/>
  <c r="AS974" i="5" l="1"/>
  <c r="AS989" i="5"/>
  <c r="AQ997" i="5"/>
  <c r="AQ996" i="5"/>
  <c r="AQ961" i="5"/>
  <c r="AQ960" i="5"/>
  <c r="AQ935" i="5" l="1"/>
  <c r="AQ889" i="5"/>
  <c r="AT876" i="5"/>
  <c r="AT875" i="5"/>
  <c r="AE876" i="5"/>
  <c r="AE875" i="5"/>
  <c r="AT872" i="5"/>
  <c r="AT869" i="5"/>
  <c r="AT866" i="5"/>
  <c r="AT865" i="5"/>
  <c r="AT864" i="5"/>
  <c r="AE866" i="5"/>
  <c r="AE865" i="5"/>
  <c r="AE864" i="5"/>
  <c r="AP941" i="5"/>
  <c r="AQ943" i="5" s="1"/>
  <c r="BJ1027" i="5"/>
  <c r="G5" i="15"/>
  <c r="R5" i="15"/>
  <c r="Y5" i="15"/>
  <c r="G7" i="15"/>
  <c r="Y7" i="15"/>
  <c r="G9" i="15"/>
  <c r="T9" i="15"/>
  <c r="A12" i="15"/>
  <c r="F12" i="15"/>
  <c r="L12" i="15"/>
  <c r="V12" i="15"/>
  <c r="A15" i="15"/>
  <c r="Q15" i="15"/>
  <c r="Q48" i="15"/>
  <c r="U48" i="15"/>
  <c r="Y48" i="15"/>
  <c r="AC48" i="15"/>
  <c r="D56" i="12"/>
  <c r="AS997" i="5"/>
  <c r="BG1031" i="5"/>
  <c r="BJ1028" i="5"/>
  <c r="BI1031" i="5"/>
  <c r="BI1032" i="5"/>
  <c r="BI1033" i="5"/>
  <c r="BI1034" i="5"/>
  <c r="BI1035" i="5"/>
  <c r="BV6" i="5"/>
  <c r="AQ880" i="5"/>
  <c r="AQ881" i="5"/>
  <c r="AQ887" i="5"/>
  <c r="AQ888" i="5"/>
  <c r="AQ890" i="5"/>
  <c r="AQ896" i="5"/>
  <c r="AQ897" i="5"/>
  <c r="AN919" i="5"/>
  <c r="A5" i="13"/>
  <c r="A7" i="13"/>
  <c r="A9" i="13"/>
  <c r="A11" i="13"/>
  <c r="A4" i="13"/>
  <c r="A8" i="13"/>
  <c r="A10" i="13"/>
  <c r="A12" i="13"/>
  <c r="A13" i="13"/>
  <c r="A14" i="13"/>
  <c r="A15" i="13"/>
  <c r="A16" i="13"/>
  <c r="A17" i="13"/>
  <c r="A18" i="13"/>
  <c r="A19" i="13"/>
  <c r="A20" i="13"/>
  <c r="A21" i="13"/>
  <c r="A22" i="13"/>
  <c r="A23" i="13"/>
  <c r="A24" i="13"/>
  <c r="A25" i="13"/>
  <c r="A26" i="13"/>
  <c r="A3" i="13"/>
  <c r="F38" i="12"/>
  <c r="U48" i="12"/>
  <c r="Y48" i="12"/>
  <c r="AC48" i="12"/>
  <c r="Q48" i="12"/>
  <c r="Q15" i="12"/>
  <c r="V12" i="12"/>
  <c r="L12" i="12"/>
  <c r="D68" i="5"/>
  <c r="BV8" i="5"/>
  <c r="BV10" i="5" s="1"/>
  <c r="F12" i="12"/>
  <c r="A12" i="12"/>
  <c r="Y5" i="12"/>
  <c r="G7" i="12"/>
  <c r="T9" i="12"/>
  <c r="G9" i="12"/>
  <c r="Y7" i="12"/>
  <c r="R5" i="12"/>
  <c r="G5" i="12"/>
  <c r="BY4" i="5"/>
  <c r="BG1032" i="5"/>
  <c r="A2" i="5"/>
  <c r="AN918" i="5"/>
  <c r="AQ922" i="5" s="1"/>
  <c r="E31" i="5"/>
  <c r="BQ12" i="5"/>
  <c r="A1" i="5"/>
  <c r="AO895" i="5"/>
  <c r="AT996" i="5"/>
  <c r="AV994" i="5"/>
  <c r="AT967" i="5"/>
  <c r="AT962" i="5"/>
  <c r="AT944" i="5"/>
  <c r="AS941" i="5"/>
  <c r="AS940" i="5"/>
  <c r="AT934" i="5"/>
  <c r="AT933" i="5"/>
  <c r="AT935" i="5"/>
  <c r="AV924" i="5"/>
  <c r="AU920" i="5"/>
  <c r="AQ919" i="5"/>
  <c r="AQ918" i="5"/>
  <c r="AT899" i="5"/>
  <c r="AT898" i="5"/>
  <c r="AT897" i="5"/>
  <c r="AT896" i="5"/>
  <c r="AT890" i="5"/>
  <c r="AT889" i="5"/>
  <c r="AT888" i="5"/>
  <c r="AT887" i="5"/>
  <c r="AT880" i="5"/>
  <c r="AW881" i="5"/>
  <c r="AS866" i="5"/>
  <c r="AS865" i="5"/>
  <c r="AD866" i="5"/>
  <c r="AD865" i="5"/>
  <c r="AD864" i="5"/>
  <c r="AS864" i="5"/>
  <c r="AV985" i="5"/>
  <c r="AT1001" i="5"/>
  <c r="AR999" i="5"/>
  <c r="AP997" i="5"/>
  <c r="AP996" i="5"/>
  <c r="AR994" i="5"/>
  <c r="AT992" i="5"/>
  <c r="AR990" i="5"/>
  <c r="AR989" i="5"/>
  <c r="AR988" i="5"/>
  <c r="AT983" i="5"/>
  <c r="AR981" i="5"/>
  <c r="AQ979" i="5"/>
  <c r="AR974" i="5"/>
  <c r="AT971" i="5"/>
  <c r="AR969" i="5"/>
  <c r="AP967" i="5"/>
  <c r="AP966" i="5"/>
  <c r="AR964" i="5"/>
  <c r="AP962" i="5"/>
  <c r="AN977" i="5"/>
  <c r="AN976" i="5"/>
  <c r="AN959" i="5"/>
  <c r="AW1004" i="5"/>
  <c r="BZ1" i="5"/>
  <c r="AC1003" i="5"/>
  <c r="AT946" i="5"/>
  <c r="AO941" i="5"/>
  <c r="AO940" i="5"/>
  <c r="AT937" i="5"/>
  <c r="AT930" i="5"/>
  <c r="AR928" i="5"/>
  <c r="AR924" i="5"/>
  <c r="AM920" i="5"/>
  <c r="AM919" i="5"/>
  <c r="AM918" i="5"/>
  <c r="AP944" i="5"/>
  <c r="AP943" i="5"/>
  <c r="AP935" i="5"/>
  <c r="AP934" i="5"/>
  <c r="AP933" i="5"/>
  <c r="AT926" i="5"/>
  <c r="AP922" i="5"/>
  <c r="AN895" i="5"/>
  <c r="AP881" i="5"/>
  <c r="AP880" i="5"/>
  <c r="AT883" i="5"/>
  <c r="AP890" i="5"/>
  <c r="AP889" i="5"/>
  <c r="AP888" i="5"/>
  <c r="AP887" i="5"/>
  <c r="AR892" i="5"/>
  <c r="AP899" i="5"/>
  <c r="AP898" i="5"/>
  <c r="AP897" i="5"/>
  <c r="AP896" i="5"/>
  <c r="AR901" i="5"/>
  <c r="AT904" i="5"/>
  <c r="AV906" i="5"/>
  <c r="AU981" i="5"/>
  <c r="AU990" i="5"/>
  <c r="AS990" i="5" l="1"/>
  <c r="D70" i="5"/>
  <c r="D71" i="5" s="1"/>
  <c r="AU883" i="5"/>
  <c r="AQ966" i="5" s="1"/>
  <c r="AS969" i="5" s="1"/>
  <c r="U44" i="12"/>
  <c r="AS999" i="5"/>
  <c r="AU1001" i="5" s="1"/>
  <c r="AS901" i="5"/>
  <c r="AS892" i="5"/>
  <c r="D94" i="5"/>
  <c r="AO977" i="5" s="1"/>
  <c r="D97" i="5"/>
  <c r="AD869" i="5"/>
  <c r="E32" i="5" s="1"/>
  <c r="AB867" i="5"/>
  <c r="AF867" i="5"/>
  <c r="AD867" i="5"/>
  <c r="BY5" i="5"/>
  <c r="BY6" i="5" s="1"/>
  <c r="BF1039" i="5"/>
  <c r="AC886" i="5"/>
  <c r="AC890" i="5"/>
  <c r="AC1001" i="5"/>
  <c r="BH1038" i="5"/>
  <c r="BF1038" i="5"/>
  <c r="AC888" i="5"/>
  <c r="AC887" i="5"/>
  <c r="AC1004" i="5"/>
  <c r="AC883" i="5"/>
  <c r="AC999" i="5"/>
  <c r="AC889" i="5"/>
  <c r="AC892" i="5"/>
  <c r="I35" i="15"/>
  <c r="U45" i="12"/>
  <c r="A15" i="12"/>
  <c r="BA991" i="5"/>
  <c r="BA999" i="5"/>
  <c r="Y44" i="12"/>
  <c r="BA994" i="5"/>
  <c r="BA996" i="5"/>
  <c r="AC45" i="12"/>
  <c r="BA1006" i="5"/>
  <c r="AC44" i="12"/>
  <c r="BA1001" i="5"/>
  <c r="Q45" i="12"/>
  <c r="BA1003" i="5"/>
  <c r="BA998" i="5"/>
  <c r="BA990" i="5"/>
  <c r="Y45" i="12"/>
  <c r="AD871" i="5"/>
  <c r="AB871" i="5"/>
  <c r="AF871" i="5"/>
  <c r="AF869" i="5"/>
  <c r="AB869" i="5"/>
  <c r="BH1039" i="5"/>
  <c r="AN920" i="5"/>
  <c r="E94" i="5" l="1"/>
  <c r="AR977" i="5" s="1"/>
  <c r="AU904" i="5"/>
  <c r="AW906" i="5" s="1"/>
  <c r="AQ933" i="5" s="1"/>
  <c r="AU926" i="5"/>
  <c r="AO976" i="5" s="1"/>
  <c r="AR979" i="5" s="1"/>
  <c r="D95" i="5" s="1"/>
  <c r="D96" i="5" s="1"/>
  <c r="AS981" i="5" s="1"/>
  <c r="AU983" i="5" s="1"/>
  <c r="E71" i="5"/>
  <c r="BY7" i="5"/>
  <c r="AS988" i="5" l="1"/>
  <c r="AS928" i="5"/>
  <c r="D72" i="5"/>
  <c r="BY8" i="5"/>
  <c r="AV930" i="5" l="1"/>
  <c r="AQ934" i="5" s="1"/>
  <c r="AU937" i="5" s="1"/>
  <c r="AU992" i="5"/>
  <c r="AX1004" i="5" s="1"/>
  <c r="BH1040" i="5"/>
  <c r="BF1040" i="5"/>
  <c r="BY9" i="5"/>
  <c r="AD52" i="15"/>
  <c r="BF1049" i="5" l="1"/>
  <c r="BG1036" i="5"/>
  <c r="BI1036" i="5"/>
  <c r="D73" i="5"/>
  <c r="AQ945" i="5"/>
  <c r="AD52" i="12"/>
  <c r="BY10" i="5"/>
  <c r="D78" i="5" l="1"/>
  <c r="I33" i="12" s="1"/>
  <c r="I35" i="12" s="1"/>
  <c r="BY11" i="5"/>
  <c r="BJ1026" i="5" l="1"/>
  <c r="AV950" i="5"/>
  <c r="AO959" i="5" s="1"/>
  <c r="AS964" i="5" s="1"/>
  <c r="AU971" i="5" s="1"/>
  <c r="AW985" i="5" s="1"/>
  <c r="BF1046" i="5"/>
  <c r="AQ944" i="5"/>
  <c r="AU946" i="5" s="1"/>
  <c r="BY12" i="5"/>
  <c r="BJ1029" i="5" l="1"/>
  <c r="BF1041" i="5" s="1"/>
  <c r="BF1047" i="5"/>
  <c r="D91" i="5"/>
  <c r="BY13" i="5"/>
  <c r="BH1041" i="5" l="1"/>
  <c r="BE1052" i="5"/>
  <c r="BE1053" i="5" s="1"/>
  <c r="BE1054" i="5" s="1"/>
  <c r="BE1058" i="5" s="1"/>
  <c r="AW948" i="5"/>
  <c r="AV953" i="5"/>
  <c r="BE1060" i="5"/>
  <c r="BI1037" i="5"/>
  <c r="BG1037" i="5"/>
  <c r="BY14" i="5"/>
  <c r="BE1055" i="5" l="1"/>
  <c r="BE1056" i="5" s="1"/>
  <c r="BF1048" i="5"/>
  <c r="BF1045" i="5" s="1"/>
  <c r="BJ1030" i="5" s="1"/>
  <c r="BY15" i="5"/>
  <c r="BY16" i="5" s="1"/>
  <c r="BY17" i="5" s="1"/>
  <c r="BY18" i="5" s="1"/>
  <c r="BE1059" i="5" l="1"/>
  <c r="BY19" i="5"/>
  <c r="BY20" i="5" s="1"/>
  <c r="BY21" i="5" s="1"/>
  <c r="BY22" i="5" s="1"/>
  <c r="BY23" i="5" s="1"/>
  <c r="BY24" i="5" s="1"/>
  <c r="BY25" i="5" s="1"/>
  <c r="BY26" i="5" s="1"/>
  <c r="BY27" i="5" s="1"/>
  <c r="BY28" i="5" s="1"/>
  <c r="BY29" i="5" s="1"/>
  <c r="BY30" i="5" s="1"/>
  <c r="BY31" i="5" s="1"/>
  <c r="BY32" i="5" s="1"/>
  <c r="BY33" i="5" s="1"/>
  <c r="BY34" i="5" s="1"/>
  <c r="BY35" i="5" s="1"/>
  <c r="BY36" i="5" s="1"/>
  <c r="BY37" i="5" s="1"/>
  <c r="BY39" i="5" s="1"/>
  <c r="BE1061" i="5" l="1"/>
  <c r="AC1056" i="5" s="1"/>
  <c r="BY40" i="5"/>
  <c r="AC1058" i="5" l="1"/>
  <c r="AC1060" i="5"/>
  <c r="AC1061" i="5"/>
  <c r="AC1055" i="5"/>
  <c r="AB1051" i="5"/>
  <c r="AC1053" i="5"/>
  <c r="AC1052" i="5"/>
  <c r="AC1059" i="5"/>
  <c r="AC1054" i="5"/>
  <c r="AC1057" i="5"/>
  <c r="BY41" i="5"/>
  <c r="BY42" i="5" l="1"/>
  <c r="BY43" i="5" l="1"/>
  <c r="BY44" i="5" l="1"/>
  <c r="BY45" i="5" l="1"/>
  <c r="BY46" i="5" l="1"/>
  <c r="BY47" i="5" l="1"/>
  <c r="BY48" i="5" l="1"/>
  <c r="BY49" i="5" l="1"/>
  <c r="BY50" i="5" l="1"/>
  <c r="BY51" i="5" s="1"/>
  <c r="BY52" i="5" s="1"/>
  <c r="BY53" i="5" s="1"/>
  <c r="BY54" i="5" s="1"/>
  <c r="BY55" i="5" s="1"/>
  <c r="BY56" i="5" s="1"/>
  <c r="BY57" i="5" s="1"/>
  <c r="BY58" i="5" s="1"/>
  <c r="BY59" i="5" s="1"/>
  <c r="BY60" i="5" s="1"/>
  <c r="BY61" i="5" s="1"/>
  <c r="BY62" i="5" s="1"/>
  <c r="BY63" i="5" s="1"/>
  <c r="BY64"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short elliott hendrickson </author>
    <author>JF</author>
  </authors>
  <commentList>
    <comment ref="B4" authorId="0" shapeId="0" xr:uid="{00000000-0006-0000-0200-000001000000}">
      <text>
        <r>
          <rPr>
            <b/>
            <sz val="8"/>
            <color indexed="81"/>
            <rFont val="Tahoma"/>
            <family val="2"/>
          </rPr>
          <t xml:space="preserve">Design or Operations:  </t>
        </r>
        <r>
          <rPr>
            <sz val="8"/>
            <color indexed="81"/>
            <rFont val="Tahoma"/>
            <family val="2"/>
          </rPr>
          <t>Designate whether this form is being prepared for ideal conditions (Design) or for existing conditions (Operations).  In many cases, due to practical considerations such as existing railroad approach lengths and other factors, concessions must be made in timing to achieve an operation which is as safe and efficient as possible.</t>
        </r>
      </text>
    </comment>
    <comment ref="BX32" authorId="0" shapeId="0" xr:uid="{00000000-0006-0000-0200-000002000000}">
      <text>
        <r>
          <rPr>
            <b/>
            <sz val="8"/>
            <color indexed="81"/>
            <rFont val="Tahoma"/>
            <family val="2"/>
          </rPr>
          <t>Per MMUTCD Section 8D.6</t>
        </r>
      </text>
    </comment>
    <comment ref="B36" authorId="1" shapeId="0" xr:uid="{85979083-C0F6-494D-A8A8-C870FD571C5F}">
      <text>
        <r>
          <rPr>
            <sz val="9"/>
            <color indexed="81"/>
            <rFont val="Tahoma"/>
            <family val="2"/>
          </rPr>
          <t xml:space="preserve">This is the length of the design vehicle which is the longest vehicle permitted by road authority statute on the subject roadway. 
Some design vehicles from the AASHTO Green Book (A Policy on Geometric Design of Highways and Streets) are given in Table 1. </t>
        </r>
        <r>
          <rPr>
            <b/>
            <sz val="9"/>
            <color indexed="81"/>
            <rFont val="Tahoma"/>
            <family val="2"/>
          </rPr>
          <t>MNDOT typically uses a WB-65 truck with a length of 73.5 feet when a truck is used for the largest vehicle type.</t>
        </r>
      </text>
    </comment>
    <comment ref="B38" authorId="0" shapeId="0" xr:uid="{00000000-0006-0000-0200-000003000000}">
      <text>
        <r>
          <rPr>
            <b/>
            <sz val="8"/>
            <color indexed="81"/>
            <rFont val="Tahoma"/>
            <family val="2"/>
          </rPr>
          <t>Traffic signal preemption delay time</t>
        </r>
        <r>
          <rPr>
            <sz val="8"/>
            <color indexed="81"/>
            <rFont val="Tahoma"/>
            <family val="2"/>
          </rPr>
          <t xml:space="preserve"> is the amount of time, in seconds, that the traffic signal controller is programmed to wait from the initial receipt of a preempt call until the call is “verified” and considered a viable request for transfer into preemption mode. Preempt delay time is a value entered into the controller unit for purposes of preempt call validation and may not be available on all manufacturer’s controllers. 
Unless there is a notable reaction time required by the traffic signal, this value will be left as 0 </t>
        </r>
        <r>
          <rPr>
            <b/>
            <sz val="8"/>
            <color indexed="81"/>
            <rFont val="Tahoma"/>
            <family val="2"/>
          </rPr>
          <t xml:space="preserve">
</t>
        </r>
        <r>
          <rPr>
            <sz val="8"/>
            <color indexed="81"/>
            <rFont val="Tahoma"/>
            <family val="2"/>
          </rPr>
          <t xml:space="preserve">
</t>
        </r>
      </text>
    </comment>
    <comment ref="B39" authorId="0" shapeId="0" xr:uid="{00000000-0006-0000-0200-000004000000}">
      <text>
        <r>
          <rPr>
            <b/>
            <sz val="8"/>
            <color indexed="81"/>
            <rFont val="Tahoma"/>
            <family val="2"/>
          </rPr>
          <t xml:space="preserve">Railroad controller response time to preempt - Note that typically this value will be left as 0 as the equipment reaction time does not count toward the total warning time requested from the railroad. </t>
        </r>
        <r>
          <rPr>
            <sz val="8"/>
            <color indexed="81"/>
            <rFont val="Tahoma"/>
            <family val="2"/>
          </rPr>
          <t xml:space="preserve">It does need to be noted when submitted to the railroad that the total warning time request does not include equipment reaction time so they can adjust their track circuit accordingly. The maximum 50 seconds allowed per AREMA guidelines due to limitation with the track circuit technology does not include reaction time.
Unlike preempt delay time (Line 1), which is a value entered into the traffic signal controller, railroad controller response time to preempt is the time that elapses while the controller unit electronically registers the preempt call (i.e., it is the controller’s equipment response time for the preempt call). The Railroad Controller has an equipment reaction time that can be up to 5 seconds. The controller manufacturers should be consulted to find the correct values (in seconds) for use here. For future reference, you may wish to record the controller type in the Remarks section to the right of the controller response time to preempt value. However, note that the manufacturer’s given response time may be unique for a controller unit’s model and software generation; other models and/or software generations may have different response times. </t>
        </r>
        <r>
          <rPr>
            <b/>
            <sz val="8"/>
            <color indexed="81"/>
            <rFont val="Tahoma"/>
            <family val="2"/>
          </rPr>
          <t xml:space="preserve">
</t>
        </r>
        <r>
          <rPr>
            <sz val="8"/>
            <color indexed="81"/>
            <rFont val="Tahoma"/>
            <family val="2"/>
          </rPr>
          <t xml:space="preserve">
</t>
        </r>
      </text>
    </comment>
    <comment ref="B40" authorId="0" shapeId="0" xr:uid="{00000000-0006-0000-0200-000005000000}">
      <text>
        <r>
          <rPr>
            <b/>
            <sz val="8"/>
            <color indexed="81"/>
            <rFont val="Tahoma"/>
            <family val="2"/>
          </rPr>
          <t>Longest conflicting vehicle phase number</t>
        </r>
        <r>
          <rPr>
            <sz val="8"/>
            <color indexed="81"/>
            <rFont val="Tahoma"/>
            <family val="2"/>
          </rPr>
          <t xml:space="preserve"> is the number of the controller unit phase which conflicts with the phase(s) used to clear the tracks.  The minimum green time before the preemption phase is usually programmed in as a separate variable specific to the preemption call, so the longest paired set of , other (additional) green time (if provided), yellow change interval, and red clearance interval durations that may need to be serviced during the transition into preemption. Note that all of these time elements are for vehicular phases only; pedestrian phase times will be assessed in the next part of the analysis. The longest vehicle phase can be any phase that conflicts with the track clearance phase(s); it is not restricted to only the phases serving traffic parallel to the tracks. 
</t>
        </r>
        <r>
          <rPr>
            <b/>
            <sz val="8"/>
            <color indexed="81"/>
            <rFont val="Tahoma"/>
            <family val="2"/>
          </rPr>
          <t xml:space="preserve">
Note that the minimum green before preemption can be reduced as an input value where the largest pairing of yellow change interval and red clearance interval are the needed inputs for the yellow change and red clearance intervals. </t>
        </r>
      </text>
    </comment>
    <comment ref="B41" authorId="0" shapeId="0" xr:uid="{00000000-0006-0000-0200-000006000000}">
      <text>
        <r>
          <rPr>
            <b/>
            <sz val="8"/>
            <color indexed="81"/>
            <rFont val="Tahoma"/>
            <family val="2"/>
          </rPr>
          <t>Minimum green time during right-of-way transfer</t>
        </r>
        <r>
          <rPr>
            <sz val="8"/>
            <color indexed="81"/>
            <rFont val="Tahoma"/>
            <family val="2"/>
          </rPr>
          <t xml:space="preserve"> is the number of seconds that the longest vehicle phase (see Line 4 discussion) must display a green indication before the controller unit will transition to the yellow change and red clearance interval and transition to the track clearance green interval. The minimum green time during right-of-way transfer may be set to zero to allow as rapid a transition as possible to the track clearance green interval. However, local policies will govern the amount of minimum green time provided during the transition into preemption. Note that the </t>
        </r>
        <r>
          <rPr>
            <b/>
            <sz val="8"/>
            <color indexed="81"/>
            <rFont val="Tahoma"/>
            <family val="2"/>
          </rPr>
          <t>minimum green before preemption can be reduced as an input value where the largest pairing of yellow change interval and red clearance interval are the needed inputs for the yellow change and red clearance intervals.</t>
        </r>
      </text>
    </comment>
    <comment ref="B42" authorId="0" shapeId="0" xr:uid="{00000000-0006-0000-0200-000007000000}">
      <text>
        <r>
          <rPr>
            <b/>
            <sz val="8"/>
            <color indexed="81"/>
            <rFont val="Tahoma"/>
            <family val="2"/>
          </rPr>
          <t>Other green time during right-of-way transfer</t>
        </r>
        <r>
          <rPr>
            <sz val="8"/>
            <color indexed="81"/>
            <rFont val="Tahoma"/>
            <family val="2"/>
          </rPr>
          <t xml:space="preserve"> is any additional green time preserved beyond the preempt minimum green time for the longest vehicle phase (line 4). Given the time-critical nature of the transition to the track clearance green interval during preempted operation, </t>
        </r>
        <r>
          <rPr>
            <b/>
            <sz val="8"/>
            <color indexed="81"/>
            <rFont val="Tahoma"/>
            <family val="2"/>
          </rPr>
          <t>this value is usually zero except in unusual circumstances</t>
        </r>
        <r>
          <rPr>
            <sz val="8"/>
            <color indexed="81"/>
            <rFont val="Tahoma"/>
            <family val="2"/>
          </rPr>
          <t>. One situation where other green time may be present is when a trailing green overlap is used on the longest vehicle phase, and the controller unit is set up to time out the trailing green overlap on entry into preemption or in cases where flashing warning beacons are used for traffic signal ahead signs during normal traffic signal operations on higher speed roads or roads with reduced traffic signal visibility from the approach.</t>
        </r>
      </text>
    </comment>
    <comment ref="B43" authorId="0" shapeId="0" xr:uid="{00000000-0006-0000-0200-000008000000}">
      <text>
        <r>
          <rPr>
            <b/>
            <sz val="8"/>
            <color indexed="81"/>
            <rFont val="Tahoma"/>
            <family val="2"/>
          </rPr>
          <t>Yellow change time</t>
        </r>
        <r>
          <rPr>
            <sz val="8"/>
            <color indexed="81"/>
            <rFont val="Tahoma"/>
            <family val="2"/>
          </rPr>
          <t xml:space="preserve"> is the required </t>
        </r>
        <r>
          <rPr>
            <b/>
            <sz val="8"/>
            <color indexed="81"/>
            <rFont val="Tahoma"/>
            <family val="2"/>
          </rPr>
          <t>yellow change interval time for the longest- case vehicle pairing of yellow and red phases</t>
        </r>
        <r>
          <rPr>
            <sz val="8"/>
            <color indexed="81"/>
            <rFont val="Tahoma"/>
            <family val="2"/>
          </rPr>
          <t xml:space="preserve"> (line 4) given prevailing operating conditions. Yellow change time for the phase under preemption is usually the same value, in seconds, programmed for the phase under normal operating circumstances. Note that the minimum green before preemption can be reduced as an input value where the largest pairing of yellow change interval and red clearance interval are the needed inputs for the yellow change and red clearance intervals. </t>
        </r>
        <r>
          <rPr>
            <b/>
            <sz val="8"/>
            <color indexed="81"/>
            <rFont val="Tahoma"/>
            <family val="2"/>
          </rPr>
          <t>If the full green time is used, the green, yellow, and red should be the longest set of green, yellow, and red times</t>
        </r>
        <r>
          <rPr>
            <sz val="8"/>
            <color indexed="81"/>
            <rFont val="Tahoma"/>
            <family val="2"/>
          </rPr>
          <t>. If the green time is reduced for the preemption operation, then the yellow and red should be the longest pairing of the yellow and red times only.</t>
        </r>
      </text>
    </comment>
    <comment ref="B44" authorId="0" shapeId="0" xr:uid="{00000000-0006-0000-0200-000009000000}">
      <text>
        <r>
          <rPr>
            <b/>
            <sz val="8"/>
            <color indexed="81"/>
            <rFont val="Tahoma"/>
            <family val="2"/>
          </rPr>
          <t>Red clearance time</t>
        </r>
        <r>
          <rPr>
            <sz val="8"/>
            <color indexed="81"/>
            <rFont val="Tahoma"/>
            <family val="2"/>
          </rPr>
          <t xml:space="preserve"> is the required </t>
        </r>
        <r>
          <rPr>
            <b/>
            <sz val="8"/>
            <color indexed="81"/>
            <rFont val="Tahoma"/>
            <family val="2"/>
          </rPr>
          <t xml:space="preserve">red clearance interval for the longest-case vehicle pairing of yellow and red phases </t>
        </r>
        <r>
          <rPr>
            <sz val="8"/>
            <color indexed="81"/>
            <rFont val="Tahoma"/>
            <family val="2"/>
          </rPr>
          <t xml:space="preserve">(line 4) given prevailing operating conditions. Red clearance time for the phase under preemption is usually the same value, in seconds, programmed for the phase under normal operating circumstances. Note that the minimum green before preemption can be reduced as an input value where the largest pairing of yellow change interval and red clearance interval would be the needed inputs for the yellow change and red clearance intervals.  </t>
        </r>
        <r>
          <rPr>
            <b/>
            <sz val="8"/>
            <color indexed="81"/>
            <rFont val="Tahoma"/>
            <family val="2"/>
          </rPr>
          <t>If the full green time is used, the green, yellow, and red should be the longest set of green, yellow, and red times</t>
        </r>
        <r>
          <rPr>
            <sz val="8"/>
            <color indexed="81"/>
            <rFont val="Tahoma"/>
            <family val="2"/>
          </rPr>
          <t xml:space="preserve">. If the green time is reduced for the preemption operation, then the yellow and red should be the longest pairing of the yellow and red times only.
</t>
        </r>
      </text>
    </comment>
    <comment ref="B45" authorId="0" shapeId="0" xr:uid="{00000000-0006-0000-0200-00000A000000}">
      <text>
        <r>
          <rPr>
            <b/>
            <sz val="8"/>
            <color indexed="81"/>
            <rFont val="Tahoma"/>
            <family val="2"/>
          </rPr>
          <t>Longest pedestrian phase number</t>
        </r>
        <r>
          <rPr>
            <sz val="8"/>
            <color indexed="81"/>
            <rFont val="Tahoma"/>
            <family val="2"/>
          </rPr>
          <t xml:space="preserve"> is the pedestrian phase number (referenced as the vehicle phase number that the pedestrian phase is associated with) that has the longest sum of walk time, pedestrian clearance (i.e., flashing don’t walk) times, and associated vehicle clearance times that have to be provided during the transition into preemption. The longest pedestrian phase is not restricted to pedestrian phases running concurrently with vehicle phases that serve traffic parallel to the tracks. The vehicle phase associated with the longest-case pedestrian phase may even be one of the track clearance phases if the pedestrian phase is not serviced concurrently with the associated track clearance phase.</t>
        </r>
      </text>
    </comment>
    <comment ref="B46" authorId="0" shapeId="0" xr:uid="{00000000-0006-0000-0200-00000B000000}">
      <text>
        <r>
          <rPr>
            <b/>
            <sz val="8"/>
            <color indexed="81"/>
            <rFont val="Tahoma"/>
            <family val="2"/>
          </rPr>
          <t>Minimum walk time during right-of-way transfer</t>
        </r>
        <r>
          <rPr>
            <sz val="8"/>
            <color indexed="81"/>
            <rFont val="Tahoma"/>
            <family val="2"/>
          </rPr>
          <t xml:space="preserve"> (seconds) is the minimum pedestrian walk time for the longest pedestrian phase (line 10). The MN MUTCD permits the shortening (i.e. truncation) or complete omission of the pedestrian walk interval. A zero value allows for the most rapid transition to the track clearance green interval. However, the minimum pedestrian walk time is typically set based on local policies, which may or may not allow truncation and/or omission. </t>
        </r>
        <r>
          <rPr>
            <b/>
            <sz val="8"/>
            <color indexed="81"/>
            <rFont val="Tahoma"/>
            <family val="2"/>
          </rPr>
          <t xml:space="preserve">Standard practice for MN/DOT is to set this number to zero. AREMA C&amp;S design guidelines limits the total railroad warning time available to 50 seconds. </t>
        </r>
        <r>
          <rPr>
            <sz val="8"/>
            <color indexed="81"/>
            <rFont val="Tahoma"/>
            <family val="2"/>
          </rPr>
          <t xml:space="preserve">Some railroads will allow a second call up to 10 seconds more for a pedestrian preemption call to start early.
</t>
        </r>
      </text>
    </comment>
    <comment ref="B47" authorId="0" shapeId="0" xr:uid="{00000000-0006-0000-0200-00000C000000}">
      <text>
        <r>
          <rPr>
            <b/>
            <sz val="8"/>
            <color indexed="81"/>
            <rFont val="Tahoma"/>
            <family val="2"/>
          </rPr>
          <t>Pedestrian clearance time during right-of-way</t>
        </r>
        <r>
          <rPr>
            <sz val="8"/>
            <color indexed="81"/>
            <rFont val="Tahoma"/>
            <family val="2"/>
          </rPr>
          <t xml:space="preserve"> </t>
        </r>
        <r>
          <rPr>
            <b/>
            <sz val="8"/>
            <color indexed="81"/>
            <rFont val="Tahoma"/>
            <family val="2"/>
          </rPr>
          <t>transfer</t>
        </r>
        <r>
          <rPr>
            <sz val="8"/>
            <color indexed="81"/>
            <rFont val="Tahoma"/>
            <family val="2"/>
          </rPr>
          <t xml:space="preserve"> (seconds) is the clearance (i.e., flashing don’t walk) time for the longest pedestrian phase. The MN MUTCD permits the shortening (i.e. truncation) or complete omission of the pedestrian clearance interval. A zero value allows for the most rapid transition to the track clearance green interval. However, the pedestrian clearance time is typically set based on local policies, which may or may not allow truncation and/or omission. </t>
        </r>
        <r>
          <rPr>
            <b/>
            <sz val="8"/>
            <color indexed="81"/>
            <rFont val="Tahoma"/>
            <family val="2"/>
          </rPr>
          <t>Standard MN/DOT practice is to set this number to the required pedestrian clearance time.  AREMA C&amp;S design guidelines limits the total railroad warning time available to 50 seconds</t>
        </r>
        <r>
          <rPr>
            <sz val="8"/>
            <color indexed="81"/>
            <rFont val="Tahoma"/>
            <family val="2"/>
          </rPr>
          <t xml:space="preserve">. Some railroads will allow a second call up to 10 seconds more for a pedestrian call to start early. 
An alternate activation can be used from a separate preemption trigger (not the track preemption activation) such as an upstream track preemption at a different traffic signal, a radar detector, camera, or other railroad approved device used to detect a train outside of the track circuit detection.
</t>
        </r>
      </text>
    </comment>
    <comment ref="B48" authorId="0" shapeId="0" xr:uid="{00000000-0006-0000-0200-00000D000000}">
      <text>
        <r>
          <rPr>
            <b/>
            <sz val="8"/>
            <color indexed="81"/>
            <rFont val="Tahoma"/>
            <family val="2"/>
          </rPr>
          <t>Vehicle yellow change</t>
        </r>
        <r>
          <rPr>
            <sz val="8"/>
            <color indexed="81"/>
            <rFont val="Tahoma"/>
            <family val="2"/>
          </rPr>
          <t xml:space="preserve"> (sec) time is the additional yellow change time if the pedestrian clearance interval does not terminate simultaneously with the yellow change interval of the vehicular phase associated with your longest pedestrian phase; enter zero if they terminate at the same time. Local policies will determine if this is allowed. Simultaneous timing of the pedestrian clearance interval and the yellow change interval (i.e. a zero value on line 13) allows for the most rapid transition to the track clearance green interval. If a non-zero value is entered, make sure to enter the yellow change time of the vehicular phase associated with your longest pedestrian phase. This value may not be the same value you enter on Line 7 since the longest pedestrian phase may not be the same as the longest vehicular phase. </t>
        </r>
        <r>
          <rPr>
            <b/>
            <sz val="8"/>
            <color indexed="81"/>
            <rFont val="Tahoma"/>
            <family val="2"/>
          </rPr>
          <t>Standard MN/DOT practice is to include the yellow time within the pedestrian clearance time</t>
        </r>
        <r>
          <rPr>
            <sz val="8"/>
            <color indexed="81"/>
            <rFont val="Tahoma"/>
            <family val="2"/>
          </rPr>
          <t xml:space="preserve">.
</t>
        </r>
      </text>
    </comment>
    <comment ref="B49" authorId="0" shapeId="0" xr:uid="{00000000-0006-0000-0200-00000E000000}">
      <text>
        <r>
          <rPr>
            <b/>
            <sz val="8"/>
            <color indexed="81"/>
            <rFont val="Tahoma"/>
            <family val="2"/>
          </rPr>
          <t>Vehicle red clearance time</t>
        </r>
        <r>
          <rPr>
            <sz val="8"/>
            <color indexed="81"/>
            <rFont val="Tahoma"/>
            <family val="2"/>
          </rPr>
          <t xml:space="preserve"> (sec) is the red clearance time if the pedestrian clearance interval terminates prior to or at the same time as the start of the red clearance interval of the vehicular phase associated with your longest pedestrian phase. </t>
        </r>
        <r>
          <rPr>
            <b/>
            <sz val="8"/>
            <color indexed="81"/>
            <rFont val="Tahoma"/>
            <family val="2"/>
          </rPr>
          <t>Typically, the pedestrian clearance phase terminates with the start of the all red clearance phase, but local policies will determine if this is allowed to overlap.</t>
        </r>
        <r>
          <rPr>
            <sz val="8"/>
            <color indexed="81"/>
            <rFont val="Tahoma"/>
            <family val="2"/>
          </rPr>
          <t xml:space="preserve"> Also, note that not all traffic signal controllers allow simultaneous timing of the pedestrian clearance interval and the red clearance interval. Simultaneous timing of the pedestrian clearance interval and the red clearance interval (i.e. a zero value on line 14) allows for the most rapid transition to the track clearance green interval. If a non-zero value is entered, make sure to enter the red clearance time of the vehicular phase associated with your longest pedestrian phase. This value may not be the same value you enter on Line 8 since the longest pedestrian phase may not be the same as the longest vehicular phase.</t>
        </r>
      </text>
    </comment>
    <comment ref="B50" authorId="0" shapeId="0" xr:uid="{00000000-0006-0000-0200-00000F000000}">
      <text>
        <r>
          <rPr>
            <b/>
            <sz val="8"/>
            <color indexed="81"/>
            <rFont val="Tahoma"/>
            <family val="2"/>
          </rPr>
          <t>Preempt number(s) for railroad preemption</t>
        </r>
        <r>
          <rPr>
            <sz val="8"/>
            <color indexed="81"/>
            <rFont val="Tahoma"/>
            <family val="2"/>
          </rPr>
          <t xml:space="preserve"> specifies the controller preempt input (or inputs) used to activate the railroad preemption sequence.  More than one preempt input may be used -- and specified here -- to accommodate special situations such as tracks crossing multiple approaches, gate-down logic, etc.</t>
        </r>
      </text>
    </comment>
    <comment ref="B51" authorId="0" shapeId="0" xr:uid="{00000000-0006-0000-0200-000010000000}">
      <text>
        <r>
          <rPr>
            <b/>
            <sz val="8"/>
            <color indexed="81"/>
            <rFont val="Tahoma"/>
            <family val="2"/>
          </rPr>
          <t>Track clearance phases</t>
        </r>
        <r>
          <rPr>
            <sz val="8"/>
            <color indexed="81"/>
            <rFont val="Tahoma"/>
            <family val="2"/>
          </rPr>
          <t xml:space="preserve"> are the controller phases which are used to move vehicles off the tracks.</t>
        </r>
      </text>
    </comment>
    <comment ref="B52" authorId="0" shapeId="0" xr:uid="{00000000-0006-0000-0200-000011000000}">
      <text>
        <r>
          <rPr>
            <b/>
            <sz val="8"/>
            <color indexed="81"/>
            <rFont val="Tahoma"/>
            <family val="2"/>
          </rPr>
          <t>Preempt hold/cycle phases</t>
        </r>
        <r>
          <rPr>
            <sz val="8"/>
            <color indexed="81"/>
            <rFont val="Tahoma"/>
            <family val="2"/>
          </rPr>
          <t xml:space="preserve"> are the controller phases which are allowed to serve vehicles and pedestrians while the train is crossing.  These phases usually serve thru vehicles parallel to the tracks and left-turning vehicles turning away from the tracks.</t>
        </r>
      </text>
    </comment>
    <comment ref="BX59" authorId="0" shapeId="0" xr:uid="{00000000-0006-0000-0200-000012000000}">
      <text>
        <r>
          <rPr>
            <b/>
            <sz val="8"/>
            <color indexed="81"/>
            <rFont val="Tahoma"/>
            <family val="2"/>
          </rPr>
          <t>Per MMUTCD Section 8D.4</t>
        </r>
        <r>
          <rPr>
            <sz val="8"/>
            <color indexed="81"/>
            <rFont val="Tahoma"/>
            <family val="2"/>
          </rPr>
          <t xml:space="preserve">
</t>
        </r>
      </text>
    </comment>
    <comment ref="B65" authorId="0" shapeId="0" xr:uid="{00000000-0006-0000-0200-000013000000}">
      <text>
        <r>
          <rPr>
            <b/>
            <sz val="8"/>
            <color indexed="81"/>
            <rFont val="Tahoma"/>
            <family val="2"/>
          </rPr>
          <t>Clear storage distance</t>
        </r>
        <r>
          <rPr>
            <sz val="8"/>
            <color indexed="81"/>
            <rFont val="Tahoma"/>
            <family val="2"/>
          </rPr>
          <t xml:space="preserve"> (CSD in Figure 1) - Enter in whole feet, the SHORTEST distance along the crossing street between the stop line location nearest the track at the traffic signalized intersection and the point along that measurement that is located 6 feet (2 m) perpendicular to the nearest rail.  If the normal stopping point on the crossing street is significant different from the stop line, measure the distance to the normal stopping point. </t>
        </r>
        <r>
          <rPr>
            <b/>
            <sz val="8"/>
            <color indexed="81"/>
            <rFont val="Tahoma"/>
            <family val="2"/>
          </rPr>
          <t>For angled (i.e., non-perpendicular) railroad crossings, always measure the distance along the inside (centerline) edge of the leftmost lane or the distance along the outside (shoulder) edge of the rightmost lane, depending on which way the crossing is angled, to get the Shortest Clear Storage Distance.</t>
        </r>
      </text>
    </comment>
    <comment ref="B66" authorId="0" shapeId="0" xr:uid="{00000000-0006-0000-0200-000014000000}">
      <text>
        <r>
          <rPr>
            <b/>
            <sz val="8"/>
            <color indexed="81"/>
            <rFont val="Tahoma"/>
            <family val="2"/>
          </rPr>
          <t xml:space="preserve">Minimum track clearance distance </t>
        </r>
        <r>
          <rPr>
            <sz val="8"/>
            <color indexed="81"/>
            <rFont val="Tahoma"/>
            <family val="2"/>
          </rPr>
          <t xml:space="preserve">(MTCD in Figure 1) – Enter in whole feet, the LONGEST length along the highway, measured from the railroad crossing stop line, warning device, or 12 feet (4 m) perpendicular to the track centerline to the point in the prior measurement that is 6 feet (2 m) perpendicular to the rail closest to the traffic signalized intersection. </t>
        </r>
        <r>
          <rPr>
            <b/>
            <sz val="8"/>
            <color indexed="81"/>
            <rFont val="Tahoma"/>
            <family val="2"/>
          </rPr>
          <t>For angled (i.e., non-perpendicular) railroad crossings, always measure the distance along the inside (centerline) edge of the leftmost lane or the distance along the outside (shoulder) edge of the rightmost lane, depending on which way the crossing is angled, to determine the Longest Minimum Track Clearance Distance and record that value.</t>
        </r>
        <r>
          <rPr>
            <sz val="8"/>
            <color indexed="81"/>
            <rFont val="Tahoma"/>
            <family val="2"/>
          </rPr>
          <t xml:space="preserve">
</t>
        </r>
      </text>
    </comment>
    <comment ref="B67" authorId="1" shapeId="0" xr:uid="{7CAFD688-7CCC-448E-B6B0-58FC87B1BEEC}">
      <text>
        <r>
          <rPr>
            <b/>
            <sz val="9"/>
            <color indexed="81"/>
            <rFont val="Tahoma"/>
            <family val="2"/>
          </rPr>
          <t>Gate Clearance Distance (GCD)</t>
        </r>
        <r>
          <rPr>
            <sz val="9"/>
            <color indexed="81"/>
            <rFont val="Tahoma"/>
            <family val="2"/>
          </rPr>
          <t xml:space="preserve"> in whole feet is measured from the gate down position to the center of the railroad crossing stop line and is included in the MTCD.</t>
        </r>
      </text>
    </comment>
    <comment ref="B68" authorId="0" shapeId="0" xr:uid="{00000000-0006-0000-0200-000015000000}">
      <text>
        <r>
          <rPr>
            <b/>
            <sz val="8"/>
            <color indexed="81"/>
            <rFont val="Tahoma"/>
            <family val="2"/>
          </rPr>
          <t xml:space="preserve">Automatically populated based on the design vehicle selected.  </t>
        </r>
        <r>
          <rPr>
            <sz val="8"/>
            <color indexed="81"/>
            <rFont val="Tahoma"/>
            <family val="2"/>
          </rPr>
          <t xml:space="preserve">This is the length of the design vehicle which is the longest vehicle permitted by road authority statute on the subject roadway. 
Some design vehicles from the AASHTO Green Book (A Policy on Geometric Design of Highways and Streets) are given in Table 1. </t>
        </r>
        <r>
          <rPr>
            <b/>
            <sz val="8"/>
            <color indexed="81"/>
            <rFont val="Tahoma"/>
            <family val="2"/>
          </rPr>
          <t>MNDOT typically uses a WB-65 truck with a length of 73.5 feet when a truck is used for the largest vehicle type.</t>
        </r>
        <r>
          <rPr>
            <sz val="8"/>
            <color indexed="81"/>
            <rFont val="Tahoma"/>
            <family val="2"/>
          </rPr>
          <t xml:space="preserve">
</t>
        </r>
      </text>
    </comment>
    <comment ref="BX68" authorId="0" shapeId="0" xr:uid="{00000000-0006-0000-0200-000016000000}">
      <text>
        <r>
          <rPr>
            <b/>
            <sz val="8"/>
            <color indexed="81"/>
            <rFont val="Tahoma"/>
            <family val="2"/>
          </rPr>
          <t>Per MUTCD Section 8D.4</t>
        </r>
        <r>
          <rPr>
            <sz val="8"/>
            <color indexed="81"/>
            <rFont val="Tahoma"/>
            <family val="2"/>
          </rPr>
          <t xml:space="preserve">
</t>
        </r>
      </text>
    </comment>
    <comment ref="B69" authorId="0" shapeId="0" xr:uid="{00000000-0006-0000-0200-000017000000}">
      <text>
        <r>
          <rPr>
            <b/>
            <sz val="8"/>
            <color indexed="81"/>
            <rFont val="Tahoma"/>
            <family val="2"/>
          </rPr>
          <t>Time required for the design vehicle to start moving</t>
        </r>
        <r>
          <rPr>
            <sz val="8"/>
            <color indexed="81"/>
            <rFont val="Tahoma"/>
            <family val="2"/>
          </rPr>
          <t xml:space="preserve"> - Time required for the design vehicle to start moving – Automatically calculated and is the time required for the design vehicle to start moving (seconds).  This is the time elapsed between the start of the track clearance green interval and the time the design vehicle, which is located at the stop line of the railroad crossing on the opposite side from the traffic signalized intersection, begins to move.  
This time is based on Greenshield's formula which includes a 2-second start-up time (the additional time for the first driver to recognize the signal is green and move the drivers foot from the brake to the accelerator) and the distance from the downstream stop line to the railroad crossing stop line divided by an assumed vehicle length of 20 feet. 
The time required for the design vehicle to start moving is a conservative value considering the vehicle mix in the queue in front of the design vehicle as well as a limited level of driver inattentiveness.  This value may be overridden by local observation, but care must be taken to identify the longest time required for the design vehicle to start moving.
</t>
        </r>
      </text>
    </comment>
    <comment ref="B70" authorId="0" shapeId="0" xr:uid="{00000000-0006-0000-0200-000018000000}">
      <text>
        <r>
          <rPr>
            <b/>
            <sz val="8"/>
            <color indexed="81"/>
            <rFont val="Tahoma"/>
            <family val="2"/>
          </rPr>
          <t>Design vehicle clearance distance</t>
        </r>
        <r>
          <rPr>
            <sz val="8"/>
            <color indexed="81"/>
            <rFont val="Tahoma"/>
            <family val="2"/>
          </rPr>
          <t xml:space="preserve"> (DVCD in the figure above) Automatically calculated and is length, in feet, which the design vehicle must travel to enter and completely pass through the railroad crossing's minimum track clearance distance (MTCD).  It is the sum of the minimum track clearance distance (Line 19) and the design vehicle's length (Line 20).</t>
        </r>
      </text>
    </comment>
    <comment ref="B71" authorId="0" shapeId="0" xr:uid="{00000000-0006-0000-0200-000019000000}">
      <text>
        <r>
          <rPr>
            <b/>
            <sz val="8"/>
            <color indexed="81"/>
            <rFont val="Tahoma"/>
            <family val="2"/>
          </rPr>
          <t>Time for the design vehicle to accelerate through the design vehicle clearance distance (DVCD)</t>
        </r>
        <r>
          <rPr>
            <sz val="8"/>
            <color indexed="81"/>
            <rFont val="Tahoma"/>
            <family val="2"/>
          </rPr>
          <t xml:space="preserve"> - Automatically calculated and is the amount of time required for the design vehicle to accelerate from a stop at the railroad crossing stop line and travel the complete design vehicle clearance distance. This time value, in seconds, can be found through local observation or by using by Figure 2. If local observation is used, take care to identify the longest time required for the design vehicle to accelerate through the DVCD. If Figure 2 is used to estimate the time for the design vehicle to accelerate through the DVCD, locate the DVCD from Line 23 on the horizontal axis of Figure 2 and then draw a line straight up until that line intersects the acceleration time performance curve for your design vehicle. Then, draw a horizontal line from this point to the left until it intersects the vertical axis, and record the appropriate acceleration time. Round up to the next higher tenth of a second. For example, with a DVCD of 80 feet and a WB-50 semi-trailer design vehicle on a level surface, the time required for the design vehicle to accelerate through the DVCD will be 12.2 seconds. If your design vehicle is a WB-50 semi-trailer, large school bus (S-BUS 40), or single unit (SU) vehicle, you may need to apply a correction factor to estimate the effect of grade on the acceleration of the vehicle. 
Determine the average grade over a distance equal to the design vehicle clearance distance (DVCD), centered around the minimum track clearance distance (MTCD). If the grade is 1% uphill (+1%) or greater, multiply the acceleration time obtained from Figure 2 with the factor obtained from Table 2 and round up to the next higher tenth of a second to get an estimate of the acceleration time on the grade. For example, with a DVCD of 80 feet and a WB-50 semi-trailer design vehicle on a 4% uphill, the (interpolated) factor from Table 2 is 1.30. Therefore, the estimated time required for the design vehicle to accelerate through the DVCD will be 12.2 x 1.30 = 15.86 seconds, or 15.9 seconds rounded up to the next higher tenth of a second. If you selected a design vehicle different from those listed in Figure 2 and Table 2, you may still be able to use Figure 2 and Table 2 if you can match your design vehicle to the weight, weight-to-power ratio, and power application characteristics of the design vehicles in Figure 2 and Table 2. The WB-50 curve and grade factors are based on an 80,000 lb vehicle with a weight-to-power ratio of 400 lb/hp accelerating at 85% of its maximum power on level grades and at 100% of its maximum power on uphill grades, and may therefore be representative of any heavy tractor-trailer combination with the same characteristics. The school bus curve and grade factors are based on a 27,000 lb vehicle with a weight-to-power ratio of 180 lb/hp accelerating at 70% of its maximum power on level grades and at 85% of its maximum power on uphill grades. The SU curve and grade factors are based on a 34,000 lb vehicle with a weight-to-power ratio of 200 lb/hp accelerating at 75% of its maximum power on level grades and at 90% of its maximum power on uphill grades.
</t>
        </r>
      </text>
    </comment>
    <comment ref="B72" authorId="0" shapeId="0" xr:uid="{00000000-0006-0000-0200-00001A000000}">
      <text>
        <r>
          <rPr>
            <sz val="8"/>
            <color indexed="81"/>
            <rFont val="Tahoma"/>
            <family val="2"/>
          </rPr>
          <t xml:space="preserve">Automatically calculated in Line 17. This is the maximum amount of time needed for the longest time condition, prior to display of the track clearance green interval.
</t>
        </r>
      </text>
    </comment>
    <comment ref="B73" authorId="0" shapeId="0" xr:uid="{00000000-0006-0000-0200-00001B000000}">
      <text>
        <r>
          <rPr>
            <b/>
            <sz val="8"/>
            <color indexed="81"/>
            <rFont val="Tahoma"/>
            <family val="2"/>
          </rPr>
          <t>Queue clearance time</t>
        </r>
        <r>
          <rPr>
            <sz val="8"/>
            <color indexed="81"/>
            <rFont val="Tahoma"/>
            <family val="2"/>
          </rPr>
          <t xml:space="preserve"> – Automatically calculated and is the total amount of time (after the traffic signal has turned green for the approach crossing the tracks) to begin moving a queue of vehicles through the queue start-up distance (L, Line 22) and then move the design vehicle from a stopped position at the railroad crossing stop line completely through the minimum track clearance distance (MTCD, Line 19). This value is the sum of the time required for design vehicle to start moving (Line 23) and the time for design vehicle to accelerate through the Design Vehicle Clearance Distance (DVCD, Line 25).
</t>
        </r>
      </text>
    </comment>
    <comment ref="B74" authorId="0" shapeId="0" xr:uid="{00000000-0006-0000-0200-00001C000000}">
      <text>
        <r>
          <rPr>
            <b/>
            <sz val="8"/>
            <color indexed="81"/>
            <rFont val="Tahoma"/>
            <family val="2"/>
          </rPr>
          <t xml:space="preserve">Desired minimum separation time </t>
        </r>
        <r>
          <rPr>
            <sz val="8"/>
            <color indexed="81"/>
            <rFont val="Tahoma"/>
            <family val="2"/>
          </rPr>
          <t xml:space="preserve">– Enter this field as a time "buffer" between the departure of the last vehicle (the design vehicle) from the railroad crossing (as defined by the minimum track clearance distance) and the arrival of the train. </t>
        </r>
        <r>
          <rPr>
            <b/>
            <sz val="8"/>
            <color indexed="81"/>
            <rFont val="Tahoma"/>
            <family val="2"/>
          </rPr>
          <t xml:space="preserve">This should be considered only after the "Additional buffer time by railroad for train handling" is entered as this time may provide the needed separation time for trains operating at a consistent speed through the crossing.  If changing train speeds will be routine, then additional separation time should be considered in addition to the RR buffer time as this increases the advanced preemption time (APT). </t>
        </r>
        <r>
          <rPr>
            <sz val="8"/>
            <color indexed="81"/>
            <rFont val="Tahoma"/>
            <family val="2"/>
          </rPr>
          <t xml:space="preserve">
When using advanced preemption, ideally the green clearance displays at approximately the same time that the advanced preemption time (APT) terminates.
Note that the calculation for Line 26 - Track clear green with gate down circuit calculates the time for the last vehicle to be clear of the track after moving across the track if stopped at the railroad crossing stop line. Depending on when the gate descends compared to when / if this vehicle starts to move, additional separation time may or may not be needed. Separation time is added to avoid driver discomfort and the addition of this time is an engineering judgement.  Typically if added, the recommended value of four (4) seconds is based on the minimum recommended value found in the Institute of Transportation Engineer's ITE Journal (in an article by Marshall and Berg in February 1997).
</t>
        </r>
        <r>
          <rPr>
            <b/>
            <sz val="8"/>
            <color indexed="81"/>
            <rFont val="Tahoma"/>
            <family val="2"/>
          </rPr>
          <t xml:space="preserve">
Most railroads’ designs accommodate 10 seconds between the gates being fully lowered and arrival of the train; this amount of time typically provides a 5 second minimum buffer added to the operation of the RR signal.  This buffer time is added to the time graph for RR signal operation after the gate is fully lowered and is added to the railroad signal operation time (the time the flashers will flash until the train arrives). 
</t>
        </r>
        <r>
          <rPr>
            <sz val="8"/>
            <color indexed="81"/>
            <rFont val="Tahoma"/>
            <family val="2"/>
          </rPr>
          <t xml:space="preserve">
If no separation time is provided, a vehicle could potentially clear the crossing at the same time the train arrives, which could lead to driver discomfort and potential unsafe behavior.  
</t>
        </r>
        <r>
          <rPr>
            <b/>
            <sz val="8"/>
            <color indexed="81"/>
            <rFont val="Tahoma"/>
            <family val="2"/>
          </rPr>
          <t xml:space="preserve">Review the time graphs to note and evaluate the separation time ("vehicle has cleared the tracks before train arrival") the calculations provide on the Vehicle (WB-65) - ROW Transfer bar. </t>
        </r>
        <r>
          <rPr>
            <sz val="8"/>
            <color indexed="81"/>
            <rFont val="Tahoma"/>
            <family val="2"/>
          </rPr>
          <t xml:space="preserve">
</t>
        </r>
        <r>
          <rPr>
            <b/>
            <sz val="8"/>
            <color indexed="81"/>
            <rFont val="Tahoma"/>
            <family val="2"/>
          </rPr>
          <t xml:space="preserve">
</t>
        </r>
        <r>
          <rPr>
            <sz val="8"/>
            <color indexed="81"/>
            <rFont val="Tahoma"/>
            <family val="2"/>
          </rPr>
          <t xml:space="preserve">
</t>
        </r>
      </text>
    </comment>
    <comment ref="B75" authorId="0" shapeId="0" xr:uid="{00000000-0006-0000-0200-00001D000000}">
      <text>
        <r>
          <rPr>
            <b/>
            <sz val="8"/>
            <color indexed="81"/>
            <rFont val="Tahoma"/>
            <family val="2"/>
          </rPr>
          <t>Required minimum time (seconds)</t>
        </r>
        <r>
          <rPr>
            <sz val="8"/>
            <color indexed="81"/>
            <rFont val="Tahoma"/>
            <family val="2"/>
          </rPr>
          <t xml:space="preserve"> is the least amount of time active warning devices shall operate prior to the arrival of a train at a highway-rail grade crossing. This does not include equipment Reaction Time but does include the additional buffer time required by railroad for train handling. 
Section 8D.06 of the MN MUTCD requires that RR flashing-light signals shall operate for at least 20 seconds before the arrival of any train, except on tracks where all trains operate at less than 32 km/h (20 mph) and where flagging is performed by an employee on the ground. 
</t>
        </r>
        <r>
          <rPr>
            <b/>
            <sz val="8"/>
            <color indexed="81"/>
            <rFont val="Tahoma"/>
            <family val="2"/>
          </rPr>
          <t xml:space="preserve">On gated crossings, the gates must be fully deployed 5 seconds prior to arrival of a train per FRA regulations. Most railroads minimally design for 25 seconds of minimum warning time which equals 25 seconds of minimum flashing light signal operating time to allow for up to 5 seconds of flashing lights only, up to 15 seconds for lowering of gates, and a minimum of 5 seconds of full gate deployment before arrival of train per FRA requirements. 
</t>
        </r>
        <r>
          <rPr>
            <sz val="8"/>
            <color indexed="81"/>
            <rFont val="Tahoma"/>
            <family val="2"/>
          </rPr>
          <t xml:space="preserve">
</t>
        </r>
      </text>
    </comment>
    <comment ref="B76" authorId="0" shapeId="0" xr:uid="{00000000-0006-0000-0200-00001E000000}">
      <text>
        <r>
          <rPr>
            <b/>
            <sz val="8"/>
            <color indexed="81"/>
            <rFont val="Tahoma"/>
            <family val="2"/>
          </rPr>
          <t xml:space="preserve">Additional clearance time (seconds) </t>
        </r>
        <r>
          <rPr>
            <sz val="8"/>
            <color indexed="81"/>
            <rFont val="Tahoma"/>
            <family val="2"/>
          </rPr>
          <t xml:space="preserve">- Typically known as CT, is the additional time in seconds that may be provided by the railroad to account for longer roadway crossing time at longer (i.e., multi- track crossings) or skewed-angle crossings. This time is calculated automatically based on the inputs for Minimum track clearance distance. 
In cases where the minimum track clearance distance (Line 19) exceeds 35 feet, the railroads’ AREMA Manual requires clearance time of one additional second be provided for each additional 10 feet, or portions thereof, over 35 feet. Additional clearance time may also be provided to account for site-specific needs. Examples of extra clearance time 
Include cases where additional time is provided for simultaneous preemption (where the preemption notification is sent to the signal controller unit simultaneously with the activation of the railroad crossing’s active warning devices), instead of providing advance preemption time.
</t>
        </r>
        <r>
          <rPr>
            <b/>
            <sz val="8"/>
            <color indexed="81"/>
            <rFont val="Tahoma"/>
            <family val="2"/>
          </rPr>
          <t xml:space="preserve">
</t>
        </r>
      </text>
    </comment>
    <comment ref="B77" authorId="1" shapeId="0" xr:uid="{902D3081-1F33-40D0-A79B-2ECD55A7EE84}">
      <text>
        <r>
          <rPr>
            <b/>
            <sz val="9"/>
            <color indexed="81"/>
            <rFont val="Tahoma"/>
            <family val="2"/>
          </rPr>
          <t>Additional buffer time required by railroad for train handling (sec)</t>
        </r>
        <r>
          <rPr>
            <sz val="9"/>
            <color indexed="81"/>
            <rFont val="Tahoma"/>
            <family val="2"/>
          </rPr>
          <t xml:space="preserve">
This is additional time the railroad adds in seconds to assure they are compliant with Federal Regulations. and should be provided by the railroad for design.  On gated crossings, the gates must be fully deployed 5 seconds prior to arrival of a train per FRA regulations. Most railroads typically design a 30-second minimum flashing light signal operating time to allow for up to 5 seconds of flashing lights only, up to 15 seconds for lowering of gates, 5 seconds of full gate deployment before arrival of train per FRA, and the additional buffer time (usually 5 seconds) for train handling.
</t>
        </r>
      </text>
    </comment>
    <comment ref="B78" authorId="0" shapeId="0" xr:uid="{00000000-0006-0000-0200-00001F000000}">
      <text>
        <r>
          <rPr>
            <b/>
            <sz val="8"/>
            <color indexed="81"/>
            <rFont val="Tahoma"/>
            <family val="2"/>
          </rPr>
          <t>Proposed advance preemption time</t>
        </r>
        <r>
          <rPr>
            <sz val="8"/>
            <color indexed="81"/>
            <rFont val="Tahoma"/>
            <family val="2"/>
          </rPr>
          <t xml:space="preserve"> (seconds) is automatically calculated.  The presumption is if time exceeds the standard railroad warning device activation time, advance preemption time is added to move the traffic queue and delay the railroad crossing signals to the point where the standard minimum operation time of the crossing signals is maintained.  A later option (Cell D101) will allow you to consider using simultaneous preemption for this location.  
Proposed advance preemption time, is the period of time that the notification of an approaching train is forwarded to the highway traffic signal controller unit or assembly prior to activating the railroad active warning devices. This value is calculated from the sum of right of way transfer time (Line 27), queue clearance time (line 28), and desired additional minimum separation time (Line 29), less the sum of the required minimum time (Line 31), additional clearance time for longer MTCD (Line 32), and the additional buffer time required by the railroad for train handling (Line 33). If you verify from the railroad that advance preemption time is already being provided for your site, determine if the advance preemption time provided meets the required time calculated. The calculated value will determine the need for requesting advance preemption time from the railroad.
</t>
        </r>
      </text>
    </comment>
    <comment ref="B91" authorId="0" shapeId="0" xr:uid="{00000000-0006-0000-0200-000020000000}">
      <text>
        <r>
          <rPr>
            <b/>
            <sz val="8"/>
            <color indexed="81"/>
            <rFont val="Tahoma"/>
            <family val="2"/>
          </rPr>
          <t>Propose advance preemption time (seconds)</t>
        </r>
        <r>
          <rPr>
            <sz val="8"/>
            <color indexed="81"/>
            <rFont val="Tahoma"/>
            <family val="2"/>
          </rPr>
          <t xml:space="preserve"> - Proposed advance preemption time (seconds), is automatically calculated.  The presumption is if time exceeds the standard railroad warning device activation time, advance preemption time is added to move the traffic queue and delay the railroad crossing signals to the point where the standard minimum operation time of the crossing signals is maintained.  A later option (Cell D101) will allow you to consider using simultaneous preemption for this location.  
Proposed advance preemption time, is the period of time that the notification of an approaching train is forwarded to the highway traffic signal controller unit or assembly prior to activating the railroad active warning devices. This value is calculated from the sum of right of way transfer time (Line 27), queue clearance time (line 28), and desired additional minimum separation time (Line 29), less the sum of the required minimum time (Line 31), additional clearance time for longer MTCD (Line 32), and the additional buffer time required by the railroad for train handling (Line 33). If you verify from the railroad that advance preemption time is already being provided for your site, determine if the advance preemption time provided meets the required time calculated. The calculated value will determine the need for requesting additional preemption time from the railroad.
</t>
        </r>
      </text>
    </comment>
    <comment ref="B92" authorId="0" shapeId="0" xr:uid="{00000000-0006-0000-0200-000022000000}">
      <text>
        <r>
          <rPr>
            <b/>
            <sz val="8"/>
            <color indexed="81"/>
            <rFont val="Tahoma"/>
            <family val="2"/>
          </rPr>
          <t xml:space="preserve">Minimum duration for the track clearance green interval </t>
        </r>
        <r>
          <rPr>
            <sz val="8"/>
            <color indexed="81"/>
            <rFont val="Tahoma"/>
            <family val="2"/>
          </rPr>
          <t xml:space="preserve">is the minimum duration (in seconds) of the track clearance green time to ensure that the gates block access to the crossing before the track clearance green expires in the case where no advance preemption time is provided. It is necessary to block access to the crossing before the track clearance green expires to ensure that vehicles do not enter the crossing after the expiration of the track clearance green and so be subject to the preempt trap (described in the introduction to Section 5). 
The value is the maximum of the 15 seconds minimum duration for the track clearance green interval as calculated from Federal regulations and requirements of the MN MUTCD or the sum of the duration of flashing lights before start of gate descent (line 42) and the full gate descent time (Line 43). Section 8D.06 of the MN MUTCD requires that flashing-light signals shall operate for at least 20 seconds before the arrival of any train (with certain exceptions), while Section 8D.04 requires that the gate arm shall reach its horizontal position at least 5 seconds before the arrival of the train. For simultaneous (non-advance) preemption, the preemption sequence starts at the same time as the flashing-light signals, so to ensure that the preempt trap does not occur, a track clearance green interval of at least 15 seconds is required.
</t>
        </r>
      </text>
    </comment>
    <comment ref="B93" authorId="0" shapeId="0" xr:uid="{00000000-0006-0000-0200-000023000000}">
      <text>
        <r>
          <rPr>
            <b/>
            <sz val="8"/>
            <color indexed="53"/>
            <rFont val="Tahoma"/>
            <family val="2"/>
          </rPr>
          <t>Smallest</t>
        </r>
        <r>
          <rPr>
            <b/>
            <sz val="8"/>
            <color indexed="81"/>
            <rFont val="Tahoma"/>
            <family val="2"/>
          </rPr>
          <t xml:space="preserve"> conflicting vehicle or pedestrian time</t>
        </r>
        <r>
          <rPr>
            <sz val="8"/>
            <color indexed="81"/>
            <rFont val="Tahoma"/>
            <family val="2"/>
          </rPr>
          <t xml:space="preserve"> (in seconds) is the minimum time from when the preempt starts to time in the controller (i.e., after verification and response) until the track clearance green interval can start timing.  In most cases, this value is zero (0), since the controller may already be in the track clearance phase(s) when the preempt starts timing and, therefore, the track clearance green interval can start timing immediately.  The </t>
        </r>
        <r>
          <rPr>
            <sz val="8"/>
            <color indexed="53"/>
            <rFont val="Tahoma"/>
            <family val="2"/>
          </rPr>
          <t>smallest</t>
        </r>
        <r>
          <rPr>
            <sz val="8"/>
            <color indexed="81"/>
            <rFont val="Tahoma"/>
            <family val="2"/>
          </rPr>
          <t xml:space="preserve"> conflicting vehicle or pedestrian time may be greater than zero if the track clearance green interval contains phases that are not in normal operation (and conflicts with the normal phases), or where another phase or interval always has to terminate before the track clearance green interval can start timing.
</t>
        </r>
      </text>
    </comment>
    <comment ref="B94" authorId="0" shapeId="0" xr:uid="{00000000-0006-0000-0200-000024000000}">
      <text>
        <r>
          <rPr>
            <b/>
            <sz val="8"/>
            <color indexed="81"/>
            <rFont val="Tahoma"/>
            <family val="2"/>
          </rPr>
          <t>Portion of CSD to clear during track clearance green</t>
        </r>
        <r>
          <rPr>
            <sz val="8"/>
            <color indexed="81"/>
            <rFont val="Tahoma"/>
            <family val="2"/>
          </rPr>
          <t>, (CSD* in the figure above) is the portion of the clear storage distance (CSD), in feet, that must be cleared of vehicles before the track clearance green interval ends. For intersections with a CSD greater than approximately 150 feet it is desirable—but not necessary—to clear the full CSD during the track clearance green interval. In other words, it is desirable to set Line 52 to the full value of CSD (Line 18). If the full CSD is not cleared, however, vehicles will be stopped in the CSD during the preempt dwell period, and if not serviced during the preempt dwell period.  If the traffic signal is not programmed to serve this approach after occupation of the crossing by a train which can be monitored by activation of the railroad island circuit, drivers will be subject to unnecessary delays which may result in unsafe behavior during activation of preemption. For CSD values less than 150 feet the full CSD is typically cleared to avoid the driver task of crossing the tracks followed immediately by the decision to stop or go when presented by a yellow signal as the track clearance green interval terminates.</t>
        </r>
      </text>
    </comment>
    <comment ref="B95" authorId="0" shapeId="0" xr:uid="{00000000-0006-0000-0200-000025000000}">
      <text>
        <r>
          <rPr>
            <b/>
            <sz val="8"/>
            <color indexed="81"/>
            <rFont val="Tahoma"/>
            <family val="2"/>
          </rPr>
          <t>Design vehicle relocation distance</t>
        </r>
        <r>
          <rPr>
            <sz val="8"/>
            <color indexed="81"/>
            <rFont val="Tahoma"/>
            <family val="2"/>
          </rPr>
          <t xml:space="preserve"> (DVRD in the figure above) is the distance, in feet, that the design vehicle must accelerate through during the track clearance green interval. It is the sum of the design vehicle clearance distance (Line 51) and the portion of CSD to clear during the track clearance green interval (Line 52). </t>
        </r>
      </text>
    </comment>
    <comment ref="B96" authorId="0" shapeId="0" xr:uid="{00000000-0006-0000-0200-000026000000}">
      <text>
        <r>
          <rPr>
            <b/>
            <sz val="8"/>
            <color indexed="81"/>
            <rFont val="Tahoma"/>
            <family val="2"/>
          </rPr>
          <t>Time required for design vehicle to accelerate through DVRD</t>
        </r>
        <r>
          <rPr>
            <sz val="8"/>
            <color indexed="81"/>
            <rFont val="Tahoma"/>
            <family val="2"/>
          </rPr>
          <t xml:space="preserve"> is the amount of time required for the design vehicle to accelerate from a stop at the stop line and travel the complete design vehicle relocation distance (DVRD). This time value, in seconds, can be found by locating your design vehicle relocation distance from Line 53 on the horizontal axis of Figure 2 and then drawing a line straight up until that line intersects the acceleration time performance curve for your design vehicle. For a WB-50 semi-trailer, large school bus (S-BUS 40), or single unit (SU) vehicle, multiply the acceleration time with a correction factor obtained from Table 2 to estimate the effect of grade on the acceleration of the vehicle. Use the average grade over the design vehicle relocation distance. For design vehicle relocation distances greater than 400 feet, use Equation 1 with the appropriate parameters listed in Table 3.</t>
        </r>
      </text>
    </comment>
    <comment ref="B97" authorId="0" shapeId="0" xr:uid="{00000000-0006-0000-0200-000027000000}">
      <text>
        <r>
          <rPr>
            <b/>
            <sz val="8"/>
            <color indexed="81"/>
            <rFont val="Tahoma"/>
            <family val="2"/>
          </rPr>
          <t xml:space="preserve">Time required for design vehicle to accelerate through the design vehicle length (DVL), and the gate clearance distance (GCD) </t>
        </r>
        <r>
          <rPr>
            <sz val="8"/>
            <color indexed="81"/>
            <rFont val="Tahoma"/>
            <family val="2"/>
          </rPr>
          <t xml:space="preserve">is the time required for the design vehicle to accelerate through its own length and clear the railroad approach gate. The design vehicle length is recorded on Line 20 and the gate clearance length is recorded on Line 21. This time value, in seconds, is calculated on the form but can also be read from Figure 2 and Table 2 or looked up in Table 4 for standard design vehicles. For a WB-50 semi-trailer, large school bus, or single unit (SU) truck use the average grade over the design vehicle length at the far side of the crossing.
</t>
        </r>
      </text>
    </comment>
    <comment ref="B98" authorId="0" shapeId="0" xr:uid="{00000000-0006-0000-0200-000028000000}">
      <text>
        <r>
          <rPr>
            <b/>
            <sz val="8"/>
            <color indexed="81"/>
            <rFont val="Tahoma"/>
            <family val="2"/>
          </rPr>
          <t>Duration of flashing lights before gate descent starts</t>
        </r>
        <r>
          <rPr>
            <sz val="8"/>
            <color indexed="81"/>
            <rFont val="Tahoma"/>
            <family val="2"/>
          </rPr>
          <t xml:space="preserve">, in seconds, is the time the railroad warning lights flash before the gates start to descend.  This value typically ranges from 3 to 5 seconds </t>
        </r>
        <r>
          <rPr>
            <b/>
            <sz val="8"/>
            <color indexed="81"/>
            <rFont val="Tahoma"/>
            <family val="2"/>
          </rPr>
          <t>per AREMA</t>
        </r>
        <r>
          <rPr>
            <sz val="8"/>
            <color indexed="81"/>
            <rFont val="Tahoma"/>
            <family val="2"/>
          </rPr>
          <t xml:space="preserve"> and must be obtained from the railroad.  The value obtained from the railroad may be verified using field observation.  </t>
        </r>
        <r>
          <rPr>
            <b/>
            <sz val="8"/>
            <color indexed="81"/>
            <rFont val="Tahoma"/>
            <family val="2"/>
          </rPr>
          <t>Leave this field blank if there are no gates.</t>
        </r>
        <r>
          <rPr>
            <sz val="8"/>
            <color indexed="81"/>
            <rFont val="Tahoma"/>
            <family val="2"/>
          </rPr>
          <t xml:space="preserve">
</t>
        </r>
      </text>
    </comment>
    <comment ref="B99" authorId="0" shapeId="0" xr:uid="{00000000-0006-0000-0200-000029000000}">
      <text>
        <r>
          <rPr>
            <b/>
            <sz val="8"/>
            <color indexed="81"/>
            <rFont val="Tahoma"/>
            <family val="2"/>
          </rPr>
          <t>Full gate descent time</t>
        </r>
        <r>
          <rPr>
            <sz val="8"/>
            <color indexed="81"/>
            <rFont val="Tahoma"/>
            <family val="2"/>
          </rPr>
          <t xml:space="preserve">, in seconds, is the time it takes for the gates to descend to a horizontal position after thay start their descent.  </t>
        </r>
        <r>
          <rPr>
            <b/>
            <sz val="8"/>
            <color indexed="81"/>
            <rFont val="Tahoma"/>
            <family val="2"/>
          </rPr>
          <t>Per MUTCD, gate descent is to be between 10 and 15 seconds.</t>
        </r>
        <r>
          <rPr>
            <sz val="8"/>
            <color indexed="81"/>
            <rFont val="Tahoma"/>
            <family val="2"/>
          </rPr>
          <t xml:space="preserve">  This value must be obtained from the railroad and may be verified using field observation.  In the case where multiple gates descend at different speeds, use the descent timg of the gate which reaches the horizontal position first. </t>
        </r>
        <r>
          <rPr>
            <b/>
            <sz val="8"/>
            <color indexed="81"/>
            <rFont val="Tahoma"/>
            <family val="2"/>
          </rPr>
          <t xml:space="preserve"> Leave this field blank if there are no gates.</t>
        </r>
      </text>
    </comment>
    <comment ref="B100" authorId="0" shapeId="0" xr:uid="{00000000-0006-0000-0200-00002A000000}">
      <text>
        <r>
          <rPr>
            <b/>
            <sz val="8"/>
            <color indexed="81"/>
            <rFont val="Tahoma"/>
            <family val="2"/>
          </rPr>
          <t>Proportion of non-interaction gate descent time</t>
        </r>
        <r>
          <rPr>
            <sz val="8"/>
            <color indexed="81"/>
            <rFont val="Tahoma"/>
            <family val="2"/>
          </rPr>
          <t xml:space="preserve"> is the decimal proportion of the full gate descent time on Line 62 during which the gate will not interact with (i.e. not hit) the design vehicle if it is located under the gate. This value depends on the design vehicle height, h, and the distance from the center of the gate mechanism to the nearest side of the design vehicle, d, as shown in Figure 4. Figure 5 can be used to determine the proportion of non-interaction gate descent time. Select the distance from the center of the gate mechanism to the nearest side of the design vehicle, d, on the vertical axis of Figure 5, draw a horizontal line until you reach the curve that represents the design vehicle, and then draw a vertical line down to the horizontal axis and read off the value of the proportion of non-interaction gate descent time.</t>
        </r>
      </text>
    </comment>
    <comment ref="B101" authorId="1" shapeId="0" xr:uid="{3A6576E1-E5D1-498E-BAC3-58CC02A35F21}">
      <text>
        <r>
          <rPr>
            <sz val="9"/>
            <color indexed="81"/>
            <rFont val="Tahoma"/>
            <family val="2"/>
          </rPr>
          <t xml:space="preserve">Simultaneous Preemption may be considered for shorter storage areas or in instances when the track is located in the center of a roadway / roadway intersection. All other factors should be entered and this modified last to review the impacts to the timing tables at the end of the form that is printed out.  Consideration should be given to if the vehicle at the RR stop line moves during the preemption operation, how long it takes the vehicle to clear the gate and when the gate starts to descend.  Typically the gate reached 45 degrees halfway through the gate descent time.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short elliott hendrickson </author>
    <author>JF</author>
  </authors>
  <commentList>
    <comment ref="B4" authorId="0" shapeId="0" xr:uid="{DC0AEE61-9422-4E38-BEE6-2C1D3F616DEE}">
      <text>
        <r>
          <rPr>
            <b/>
            <sz val="8"/>
            <color indexed="81"/>
            <rFont val="Tahoma"/>
            <family val="2"/>
          </rPr>
          <t xml:space="preserve">Design or Operations:  </t>
        </r>
        <r>
          <rPr>
            <sz val="8"/>
            <color indexed="81"/>
            <rFont val="Tahoma"/>
            <family val="2"/>
          </rPr>
          <t>Designate whether this form is being prepared for ideal conditions (Design) or for existing conditions (Operations).  In many cases, due to practical considerations such as existing railroad approach lengths and other factors, concessions must be made in timing to achieve an operation which is as safe and efficient as possible.</t>
        </r>
      </text>
    </comment>
    <comment ref="BX32" authorId="0" shapeId="0" xr:uid="{AF73A2C3-C40F-49BC-BA1A-95196FC6B4A1}">
      <text>
        <r>
          <rPr>
            <b/>
            <sz val="8"/>
            <color indexed="81"/>
            <rFont val="Tahoma"/>
            <family val="2"/>
          </rPr>
          <t>Per MMUTCD Section 8D.6</t>
        </r>
      </text>
    </comment>
    <comment ref="B36" authorId="1" shapeId="0" xr:uid="{D83619FC-3C9E-46B8-BFE4-D9826848AE66}">
      <text>
        <r>
          <rPr>
            <sz val="9"/>
            <color indexed="81"/>
            <rFont val="Tahoma"/>
            <family val="2"/>
          </rPr>
          <t xml:space="preserve">This is the length of the design vehicle which is the longest vehicle permitted by road authority statute on the subject roadway. 
Some design vehicles from the AASHTO Green Book (A Policy on Geometric Design of Highways and Streets) are given in Table 1. </t>
        </r>
        <r>
          <rPr>
            <b/>
            <sz val="9"/>
            <color indexed="81"/>
            <rFont val="Tahoma"/>
            <family val="2"/>
          </rPr>
          <t>MNDOT typically uses a WB-65 truck with a length of 73.5 feet when a truck is used for the largest vehicle type.</t>
        </r>
      </text>
    </comment>
    <comment ref="B38" authorId="0" shapeId="0" xr:uid="{3C520672-27A0-4AAC-855C-25FE1D600C5C}">
      <text>
        <r>
          <rPr>
            <b/>
            <sz val="8"/>
            <color indexed="81"/>
            <rFont val="Tahoma"/>
            <family val="2"/>
          </rPr>
          <t>Traffic signal preemption delay time</t>
        </r>
        <r>
          <rPr>
            <sz val="8"/>
            <color indexed="81"/>
            <rFont val="Tahoma"/>
            <family val="2"/>
          </rPr>
          <t xml:space="preserve"> is the amount of time, in seconds, that the traffic signal controller is programmed to wait from the initial receipt of a preempt call until the call is “verified” and considered a viable request for transfer into preemption mode. Preempt delay time is a value entered into the controller unit for purposes of preempt call validation and may not be available on all manufacturer’s controllers. 
Unless there is a notable reaction time required by the traffic signal, this value will be left as 0 </t>
        </r>
        <r>
          <rPr>
            <b/>
            <sz val="8"/>
            <color indexed="81"/>
            <rFont val="Tahoma"/>
            <family val="2"/>
          </rPr>
          <t xml:space="preserve">
</t>
        </r>
        <r>
          <rPr>
            <sz val="8"/>
            <color indexed="81"/>
            <rFont val="Tahoma"/>
            <family val="2"/>
          </rPr>
          <t xml:space="preserve">
</t>
        </r>
      </text>
    </comment>
    <comment ref="B39" authorId="0" shapeId="0" xr:uid="{855D88E4-BFC1-4DF7-9F97-009808C067CC}">
      <text>
        <r>
          <rPr>
            <b/>
            <sz val="8"/>
            <color indexed="81"/>
            <rFont val="Tahoma"/>
            <family val="2"/>
          </rPr>
          <t xml:space="preserve">Railroad controller response time to preempt - Note that typically this value will be left as 0 as the equipment reaction time does not count toward the total warning time requested from the railroad. </t>
        </r>
        <r>
          <rPr>
            <sz val="8"/>
            <color indexed="81"/>
            <rFont val="Tahoma"/>
            <family val="2"/>
          </rPr>
          <t xml:space="preserve">It does need to be noted when submitted to the railroad that the total warning time request does not include equipment reaction time so they can adjust their track circuit accordingly. The maximum 50 seconds allowed per AREMA guidelines due to limitation with the track circuit technology does not include reaction time.
Unlike preempt delay time (Line 1), which is a value entered into the traffic signal controller, railroad controller response time to preempt is the time that elapses while the controller unit electronically registers the preempt call (i.e., it is the controller’s equipment response time for the preempt call). The Railroad Controller has an equipment reaction time that can be up to 5 seconds. The controller manufacturers should be consulted to find the correct values (in seconds) for use here. For future reference, you may wish to record the controller type in the Remarks section to the right of the controller response time to preempt value. However, note that the manufacturer’s given response time may be unique for a controller unit’s model and software generation; other models and/or software generations may have different response times. </t>
        </r>
        <r>
          <rPr>
            <b/>
            <sz val="8"/>
            <color indexed="81"/>
            <rFont val="Tahoma"/>
            <family val="2"/>
          </rPr>
          <t xml:space="preserve">
</t>
        </r>
        <r>
          <rPr>
            <sz val="8"/>
            <color indexed="81"/>
            <rFont val="Tahoma"/>
            <family val="2"/>
          </rPr>
          <t xml:space="preserve">
</t>
        </r>
      </text>
    </comment>
    <comment ref="B40" authorId="0" shapeId="0" xr:uid="{DB7EAC82-58AB-4E4B-ABDA-DA3C07219943}">
      <text>
        <r>
          <rPr>
            <b/>
            <sz val="8"/>
            <color indexed="81"/>
            <rFont val="Tahoma"/>
            <family val="2"/>
          </rPr>
          <t>Longest conflicting vehicle phase number</t>
        </r>
        <r>
          <rPr>
            <sz val="8"/>
            <color indexed="81"/>
            <rFont val="Tahoma"/>
            <family val="2"/>
          </rPr>
          <t xml:space="preserve"> is the number of the controller unit phase which conflicts with the phase(s) used to clear the tracks.  The minimum green time before the preemption phase is usually programmed in as a separate variable specific to the preemption call, so the longest paired set of , other (additional) green time (if provided), yellow change interval, and red clearance interval durations that may need to be serviced during the transition into preemption. Note that all of these time elements are for vehicular phases only; pedestrian phase times will be assessed in the next part of the analysis. The longest vehicle phase can be any phase that conflicts with the track clearance phase(s); it is not restricted to only the phases serving traffic parallel to the tracks. 
</t>
        </r>
        <r>
          <rPr>
            <b/>
            <sz val="8"/>
            <color indexed="81"/>
            <rFont val="Tahoma"/>
            <family val="2"/>
          </rPr>
          <t xml:space="preserve">
Note that the minimum green before preemption can be reduced as an input value where the largest pairing of yellow change interval and red clearance interval are the needed inputs for the yellow change and red clearance intervals. </t>
        </r>
      </text>
    </comment>
    <comment ref="B41" authorId="0" shapeId="0" xr:uid="{DD5134EF-274C-407D-9C12-EEF83CD0087B}">
      <text>
        <r>
          <rPr>
            <b/>
            <sz val="8"/>
            <color indexed="81"/>
            <rFont val="Tahoma"/>
            <family val="2"/>
          </rPr>
          <t>Minimum green time during right-of-way transfer</t>
        </r>
        <r>
          <rPr>
            <sz val="8"/>
            <color indexed="81"/>
            <rFont val="Tahoma"/>
            <family val="2"/>
          </rPr>
          <t xml:space="preserve"> is the number of seconds that the longest vehicle phase (see Line 4 discussion) must display a green indication before the controller unit will transition to the yellow change and red clearance interval and transition to the track clearance green interval. The minimum green time during right-of-way transfer may be set to zero to allow as rapid a transition as possible to the track clearance green interval. However, local policies will govern the amount of minimum green time provided during the transition into preemption. Note that the </t>
        </r>
        <r>
          <rPr>
            <b/>
            <sz val="8"/>
            <color indexed="81"/>
            <rFont val="Tahoma"/>
            <family val="2"/>
          </rPr>
          <t>minimum green before preemption can be reduced as an input value where the largest pairing of yellow change interval and red clearance interval are the needed inputs for the yellow change and red clearance intervals.</t>
        </r>
      </text>
    </comment>
    <comment ref="B42" authorId="0" shapeId="0" xr:uid="{39AE1D75-D4C1-48AA-8BB6-660F34967E6A}">
      <text>
        <r>
          <rPr>
            <b/>
            <sz val="8"/>
            <color indexed="81"/>
            <rFont val="Tahoma"/>
            <family val="2"/>
          </rPr>
          <t>Other green time during right-of-way transfer</t>
        </r>
        <r>
          <rPr>
            <sz val="8"/>
            <color indexed="81"/>
            <rFont val="Tahoma"/>
            <family val="2"/>
          </rPr>
          <t xml:space="preserve"> is any additional green time preserved beyond the preempt minimum green time for the longest vehicle phase (line 4). Given the time-critical nature of the transition to the track clearance green interval during preempted operation, </t>
        </r>
        <r>
          <rPr>
            <b/>
            <sz val="8"/>
            <color indexed="81"/>
            <rFont val="Tahoma"/>
            <family val="2"/>
          </rPr>
          <t>this value is usually zero except in unusual circumstances</t>
        </r>
        <r>
          <rPr>
            <sz val="8"/>
            <color indexed="81"/>
            <rFont val="Tahoma"/>
            <family val="2"/>
          </rPr>
          <t>. One situation where other green time may be present is when a trailing green overlap is used on the longest vehicle phase, and the controller unit is set up to time out the trailing green overlap on entry into preemption or in cases where flashing warning beacons are used for traffic signal ahead signs during normal traffic signal operations on higher speed roads or roads with reduced traffic signal visibility from the approach.</t>
        </r>
      </text>
    </comment>
    <comment ref="B43" authorId="0" shapeId="0" xr:uid="{9340B094-1BAA-4872-A7AD-1F5745B0098D}">
      <text>
        <r>
          <rPr>
            <b/>
            <sz val="8"/>
            <color indexed="81"/>
            <rFont val="Tahoma"/>
            <family val="2"/>
          </rPr>
          <t>Yellow change time</t>
        </r>
        <r>
          <rPr>
            <sz val="8"/>
            <color indexed="81"/>
            <rFont val="Tahoma"/>
            <family val="2"/>
          </rPr>
          <t xml:space="preserve"> is the required </t>
        </r>
        <r>
          <rPr>
            <b/>
            <sz val="8"/>
            <color indexed="81"/>
            <rFont val="Tahoma"/>
            <family val="2"/>
          </rPr>
          <t>yellow change interval time for the longest- case vehicle pairing of yellow and red phases</t>
        </r>
        <r>
          <rPr>
            <sz val="8"/>
            <color indexed="81"/>
            <rFont val="Tahoma"/>
            <family val="2"/>
          </rPr>
          <t xml:space="preserve"> (line 4) given prevailing operating conditions. Yellow change time for the phase under preemption is usually the same value, in seconds, programmed for the phase under normal operating circumstances. Note that the minimum green before preemption can be reduced as an input value where the largest pairing of yellow change interval and red clearance interval are the needed inputs for the yellow change and red clearance intervals. </t>
        </r>
        <r>
          <rPr>
            <b/>
            <sz val="8"/>
            <color indexed="81"/>
            <rFont val="Tahoma"/>
            <family val="2"/>
          </rPr>
          <t>If the full green time is used, the green, yellow, and red should be the longest set of green, yellow, and red times</t>
        </r>
        <r>
          <rPr>
            <sz val="8"/>
            <color indexed="81"/>
            <rFont val="Tahoma"/>
            <family val="2"/>
          </rPr>
          <t>. If the green time is reduced for the preemption operation, then the yellow and red should be the longest pairing of the yellow and red times only.</t>
        </r>
      </text>
    </comment>
    <comment ref="B44" authorId="0" shapeId="0" xr:uid="{93584EE9-FB9B-47A7-8504-AC850DF0A853}">
      <text>
        <r>
          <rPr>
            <b/>
            <sz val="8"/>
            <color indexed="81"/>
            <rFont val="Tahoma"/>
            <family val="2"/>
          </rPr>
          <t>Red clearance time</t>
        </r>
        <r>
          <rPr>
            <sz val="8"/>
            <color indexed="81"/>
            <rFont val="Tahoma"/>
            <family val="2"/>
          </rPr>
          <t xml:space="preserve"> is the required </t>
        </r>
        <r>
          <rPr>
            <b/>
            <sz val="8"/>
            <color indexed="81"/>
            <rFont val="Tahoma"/>
            <family val="2"/>
          </rPr>
          <t xml:space="preserve">red clearance interval for the longest-case vehicle pairing of yellow and red phases </t>
        </r>
        <r>
          <rPr>
            <sz val="8"/>
            <color indexed="81"/>
            <rFont val="Tahoma"/>
            <family val="2"/>
          </rPr>
          <t xml:space="preserve">(line 4) given prevailing operating conditions. Red clearance time for the phase under preemption is usually the same value, in seconds, programmed for the phase under normal operating circumstances. Note that the minimum green before preemption can be reduced as an input value where the largest pairing of yellow change interval and red clearance interval would be the needed inputs for the yellow change and red clearance intervals.  </t>
        </r>
        <r>
          <rPr>
            <b/>
            <sz val="8"/>
            <color indexed="81"/>
            <rFont val="Tahoma"/>
            <family val="2"/>
          </rPr>
          <t>If the full green time is used, the green, yellow, and red should be the longest set of green, yellow, and red times</t>
        </r>
        <r>
          <rPr>
            <sz val="8"/>
            <color indexed="81"/>
            <rFont val="Tahoma"/>
            <family val="2"/>
          </rPr>
          <t xml:space="preserve">. If the green time is reduced for the preemption operation, then the yellow and red should be the longest pairing of the yellow and red times only.
</t>
        </r>
      </text>
    </comment>
    <comment ref="B45" authorId="0" shapeId="0" xr:uid="{C1B88D4B-5521-42D1-9F0E-9F7B79BE7848}">
      <text>
        <r>
          <rPr>
            <b/>
            <sz val="8"/>
            <color indexed="81"/>
            <rFont val="Tahoma"/>
            <family val="2"/>
          </rPr>
          <t>Longest pedestrian phase number</t>
        </r>
        <r>
          <rPr>
            <sz val="8"/>
            <color indexed="81"/>
            <rFont val="Tahoma"/>
            <family val="2"/>
          </rPr>
          <t xml:space="preserve"> is the pedestrian phase number (referenced as the vehicle phase number that the pedestrian phase is associated with) that has the longest sum of walk time, pedestrian clearance (i.e., flashing don’t walk) times, and associated vehicle clearance times that have to be provided during the transition into preemption. The longest pedestrian phase is not restricted to pedestrian phases running concurrently with vehicle phases that serve traffic parallel to the tracks. The vehicle phase associated with the longest-case pedestrian phase may even be one of the track clearance phases if the pedestrian phase is not serviced concurrently with the associated track clearance phase.</t>
        </r>
      </text>
    </comment>
    <comment ref="B46" authorId="0" shapeId="0" xr:uid="{ED1FC5CE-E1C8-440C-B7EC-D00613451198}">
      <text>
        <r>
          <rPr>
            <b/>
            <sz val="8"/>
            <color indexed="81"/>
            <rFont val="Tahoma"/>
            <family val="2"/>
          </rPr>
          <t>Minimum walk time during right-of-way transfer</t>
        </r>
        <r>
          <rPr>
            <sz val="8"/>
            <color indexed="81"/>
            <rFont val="Tahoma"/>
            <family val="2"/>
          </rPr>
          <t xml:space="preserve"> (seconds) is the minimum pedestrian walk time for the longest pedestrian phase (line 10). The MN MUTCD permits the shortening (i.e. truncation) or complete omission of the pedestrian walk interval. A zero value allows for the most rapid transition to the track clearance green interval. However, the minimum pedestrian walk time is typically set based on local policies, which may or may not allow truncation and/or omission. </t>
        </r>
        <r>
          <rPr>
            <b/>
            <sz val="8"/>
            <color indexed="81"/>
            <rFont val="Tahoma"/>
            <family val="2"/>
          </rPr>
          <t xml:space="preserve">Standard practice for MN/DOT is to set this number to zero. AREMA C&amp;S design guidelines limits the total railroad warning time available to 50 seconds. </t>
        </r>
        <r>
          <rPr>
            <sz val="8"/>
            <color indexed="81"/>
            <rFont val="Tahoma"/>
            <family val="2"/>
          </rPr>
          <t xml:space="preserve">Some railroads will allow a second call up to 10 seconds more for a pedestrian preemption call to start early.
</t>
        </r>
      </text>
    </comment>
    <comment ref="B47" authorId="0" shapeId="0" xr:uid="{F24B5963-B4C4-4792-9646-09D89D994BE1}">
      <text>
        <r>
          <rPr>
            <b/>
            <sz val="8"/>
            <color indexed="81"/>
            <rFont val="Tahoma"/>
            <family val="2"/>
          </rPr>
          <t>Pedestrian clearance time during right-of-way</t>
        </r>
        <r>
          <rPr>
            <sz val="8"/>
            <color indexed="81"/>
            <rFont val="Tahoma"/>
            <family val="2"/>
          </rPr>
          <t xml:space="preserve"> </t>
        </r>
        <r>
          <rPr>
            <b/>
            <sz val="8"/>
            <color indexed="81"/>
            <rFont val="Tahoma"/>
            <family val="2"/>
          </rPr>
          <t>transfer</t>
        </r>
        <r>
          <rPr>
            <sz val="8"/>
            <color indexed="81"/>
            <rFont val="Tahoma"/>
            <family val="2"/>
          </rPr>
          <t xml:space="preserve"> (seconds) is the clearance (i.e., flashing don’t walk) time for the longest pedestrian phase. The MN MUTCD permits the shortening (i.e. truncation) or complete omission of the pedestrian clearance interval. A zero value allows for the most rapid transition to the track clearance green interval. However, the pedestrian clearance time is typically set based on local policies, which may or may not allow truncation and/or omission. </t>
        </r>
        <r>
          <rPr>
            <b/>
            <sz val="8"/>
            <color indexed="81"/>
            <rFont val="Tahoma"/>
            <family val="2"/>
          </rPr>
          <t>Standard MN/DOT practice is to set this number to the required pedestrian clearance time.  AREMA C&amp;S design guidelines limits the total railroad warning time available to 50 seconds</t>
        </r>
        <r>
          <rPr>
            <sz val="8"/>
            <color indexed="81"/>
            <rFont val="Tahoma"/>
            <family val="2"/>
          </rPr>
          <t xml:space="preserve">. Some railroads will allow a second call up to 10 seconds more for a pedestrian call to start early. 
An alternate activation can be used from a separate preemption trigger (not the track preemption activation) such as an upstream track preemption at a different traffic signal, a radar detector, camera, or other railroad approved device used to detect a train outside of the track circuit detection.
</t>
        </r>
      </text>
    </comment>
    <comment ref="B48" authorId="0" shapeId="0" xr:uid="{DACAFD8F-D0EE-4E13-83D7-822FD13BC891}">
      <text>
        <r>
          <rPr>
            <b/>
            <sz val="8"/>
            <color indexed="81"/>
            <rFont val="Tahoma"/>
            <family val="2"/>
          </rPr>
          <t>Vehicle yellow change</t>
        </r>
        <r>
          <rPr>
            <sz val="8"/>
            <color indexed="81"/>
            <rFont val="Tahoma"/>
            <family val="2"/>
          </rPr>
          <t xml:space="preserve"> (sec) time is the additional yellow change time if the pedestrian clearance interval does not terminate simultaneously with the yellow change interval of the vehicular phase associated with your longest pedestrian phase; enter zero if they terminate at the same time. Local policies will determine if this is allowed. Simultaneous timing of the pedestrian clearance interval and the yellow change interval (i.e. a zero value on line 13) allows for the most rapid transition to the track clearance green interval. If a non-zero value is entered, make sure to enter the yellow change time of the vehicular phase associated with your longest pedestrian phase. This value may not be the same value you enter on Line 7 since the longest pedestrian phase may not be the same as the longest vehicular phase. </t>
        </r>
        <r>
          <rPr>
            <b/>
            <sz val="8"/>
            <color indexed="81"/>
            <rFont val="Tahoma"/>
            <family val="2"/>
          </rPr>
          <t>Standard MN/DOT practice is to include the yellow time within the pedestrian clearance time</t>
        </r>
        <r>
          <rPr>
            <sz val="8"/>
            <color indexed="81"/>
            <rFont val="Tahoma"/>
            <family val="2"/>
          </rPr>
          <t xml:space="preserve">.
</t>
        </r>
      </text>
    </comment>
    <comment ref="B49" authorId="0" shapeId="0" xr:uid="{0E5D4802-B72A-4516-8336-DA2FA1C46BBA}">
      <text>
        <r>
          <rPr>
            <b/>
            <sz val="8"/>
            <color indexed="81"/>
            <rFont val="Tahoma"/>
            <family val="2"/>
          </rPr>
          <t>Vehicle red clearance time</t>
        </r>
        <r>
          <rPr>
            <sz val="8"/>
            <color indexed="81"/>
            <rFont val="Tahoma"/>
            <family val="2"/>
          </rPr>
          <t xml:space="preserve"> (sec) is the red clearance time if the pedestrian clearance interval terminates prior to or at the same time as the start of the red clearance interval of the vehicular phase associated with your longest pedestrian phase. </t>
        </r>
        <r>
          <rPr>
            <b/>
            <sz val="8"/>
            <color indexed="81"/>
            <rFont val="Tahoma"/>
            <family val="2"/>
          </rPr>
          <t>Typically, the pedestrian clearance phase terminates with the start of the all red clearance phase, but local policies will determine if this is allowed to overlap.</t>
        </r>
        <r>
          <rPr>
            <sz val="8"/>
            <color indexed="81"/>
            <rFont val="Tahoma"/>
            <family val="2"/>
          </rPr>
          <t xml:space="preserve"> Also, note that not all traffic signal controllers allow simultaneous timing of the pedestrian clearance interval and the red clearance interval. Simultaneous timing of the pedestrian clearance interval and the red clearance interval (i.e. a zero value on line 14) allows for the most rapid transition to the track clearance green interval. If a non-zero value is entered, make sure to enter the red clearance time of the vehicular phase associated with your longest pedestrian phase. This value may not be the same value you enter on Line 8 since the longest pedestrian phase may not be the same as the longest vehicular phase.</t>
        </r>
      </text>
    </comment>
    <comment ref="B50" authorId="0" shapeId="0" xr:uid="{BC3A0851-350F-4A0C-87A4-C76AC2B12661}">
      <text>
        <r>
          <rPr>
            <b/>
            <sz val="8"/>
            <color indexed="81"/>
            <rFont val="Tahoma"/>
            <family val="2"/>
          </rPr>
          <t>Preempt number(s) for railroad preemption</t>
        </r>
        <r>
          <rPr>
            <sz val="8"/>
            <color indexed="81"/>
            <rFont val="Tahoma"/>
            <family val="2"/>
          </rPr>
          <t xml:space="preserve"> specifies the controller preempt input (or inputs) used to activate the railroad preemption sequence.  More than one preempt input may be used -- and specified here -- to accommodate special situations such as tracks crossing multiple approaches, gate-down logic, etc.</t>
        </r>
      </text>
    </comment>
    <comment ref="B51" authorId="0" shapeId="0" xr:uid="{BC6F8DB6-56F0-42AD-8912-F5B16CF58493}">
      <text>
        <r>
          <rPr>
            <b/>
            <sz val="8"/>
            <color indexed="81"/>
            <rFont val="Tahoma"/>
            <family val="2"/>
          </rPr>
          <t>Track clearance phases</t>
        </r>
        <r>
          <rPr>
            <sz val="8"/>
            <color indexed="81"/>
            <rFont val="Tahoma"/>
            <family val="2"/>
          </rPr>
          <t xml:space="preserve"> are the controller phases which are used to move vehicles off the tracks.</t>
        </r>
      </text>
    </comment>
    <comment ref="B52" authorId="0" shapeId="0" xr:uid="{DAB0781F-837A-4AF1-9A8E-A785C9C819B1}">
      <text>
        <r>
          <rPr>
            <b/>
            <sz val="8"/>
            <color indexed="81"/>
            <rFont val="Tahoma"/>
            <family val="2"/>
          </rPr>
          <t>Preempt hold/cycle phases</t>
        </r>
        <r>
          <rPr>
            <sz val="8"/>
            <color indexed="81"/>
            <rFont val="Tahoma"/>
            <family val="2"/>
          </rPr>
          <t xml:space="preserve"> are the controller phases which are allowed to serve vehicles and pedestrians while the train is crossing.  These phases usually serve thru vehicles parallel to the tracks and left-turning vehicles turning away from the tracks.</t>
        </r>
      </text>
    </comment>
    <comment ref="BX59" authorId="0" shapeId="0" xr:uid="{6B7C0B33-A2C4-4AF5-BAE0-61246C419944}">
      <text>
        <r>
          <rPr>
            <b/>
            <sz val="8"/>
            <color indexed="81"/>
            <rFont val="Tahoma"/>
            <family val="2"/>
          </rPr>
          <t>Per MMUTCD Section 8D.4</t>
        </r>
        <r>
          <rPr>
            <sz val="8"/>
            <color indexed="81"/>
            <rFont val="Tahoma"/>
            <family val="2"/>
          </rPr>
          <t xml:space="preserve">
</t>
        </r>
      </text>
    </comment>
    <comment ref="B65" authorId="0" shapeId="0" xr:uid="{C5BB564F-0DA7-4651-AD4A-E9C5B48C0582}">
      <text>
        <r>
          <rPr>
            <b/>
            <sz val="8"/>
            <color indexed="81"/>
            <rFont val="Tahoma"/>
            <family val="2"/>
          </rPr>
          <t>Clear storage distance</t>
        </r>
        <r>
          <rPr>
            <sz val="8"/>
            <color indexed="81"/>
            <rFont val="Tahoma"/>
            <family val="2"/>
          </rPr>
          <t xml:space="preserve"> (CSD in Figure 1) - Enter in whole feet, the SHORTEST distance along the crossing street between the stop line location nearest the track at the traffic signalized intersection and the point along that measurement that is located 6 feet (2 m) perpendicular to the nearest rail.  If the normal stopping point on the crossing street is significant different from the stop line, measure the distance to the normal stopping point. </t>
        </r>
        <r>
          <rPr>
            <b/>
            <sz val="8"/>
            <color indexed="81"/>
            <rFont val="Tahoma"/>
            <family val="2"/>
          </rPr>
          <t>For angled (i.e., non-perpendicular) railroad crossings, always measure the distance along the inside (centerline) edge of the leftmost lane or the distance along the outside (shoulder) edge of the rightmost lane, depending on which way the crossing is angled, to get the Shortest Clear Storage Distance.</t>
        </r>
      </text>
    </comment>
    <comment ref="B66" authorId="0" shapeId="0" xr:uid="{133D5961-7DE9-46C1-B648-ECB30BA48FC4}">
      <text>
        <r>
          <rPr>
            <b/>
            <sz val="8"/>
            <color indexed="81"/>
            <rFont val="Tahoma"/>
            <family val="2"/>
          </rPr>
          <t xml:space="preserve">Minimum track clearance distance </t>
        </r>
        <r>
          <rPr>
            <sz val="8"/>
            <color indexed="81"/>
            <rFont val="Tahoma"/>
            <family val="2"/>
          </rPr>
          <t xml:space="preserve">(MTCD in Figure 1) – Enter in whole feet, the LONGEST length along the highway, measured from the railroad crossing stop line, warning device, or 12 feet (4 m) perpendicular to the track centerline to the point in the prior measurement that is 6 feet (2 m) perpendicular to the rail closest to the traffic signalized intersection. </t>
        </r>
        <r>
          <rPr>
            <b/>
            <sz val="8"/>
            <color indexed="81"/>
            <rFont val="Tahoma"/>
            <family val="2"/>
          </rPr>
          <t>For angled (i.e., non-perpendicular) railroad crossings, always measure the distance along the inside (centerline) edge of the leftmost lane or the distance along the outside (shoulder) edge of the rightmost lane, depending on which way the crossing is angled, to determine the Longest Minimum Track Clearance Distance and record that value.</t>
        </r>
        <r>
          <rPr>
            <sz val="8"/>
            <color indexed="81"/>
            <rFont val="Tahoma"/>
            <family val="2"/>
          </rPr>
          <t xml:space="preserve">
</t>
        </r>
      </text>
    </comment>
    <comment ref="B67" authorId="1" shapeId="0" xr:uid="{F6496612-40D0-46AB-B09E-BF67C8A13FAD}">
      <text>
        <r>
          <rPr>
            <b/>
            <sz val="9"/>
            <color indexed="81"/>
            <rFont val="Tahoma"/>
            <family val="2"/>
          </rPr>
          <t>Gate Clearance Distance (GCD)</t>
        </r>
        <r>
          <rPr>
            <sz val="9"/>
            <color indexed="81"/>
            <rFont val="Tahoma"/>
            <family val="2"/>
          </rPr>
          <t xml:space="preserve"> in whole feet is measured from the gate down position to the center of the railroad crossing stop line and is included in the MTCD.</t>
        </r>
      </text>
    </comment>
    <comment ref="B68" authorId="0" shapeId="0" xr:uid="{9B6B38B9-5200-41AB-9E4E-A25702B5FBB0}">
      <text>
        <r>
          <rPr>
            <b/>
            <sz val="8"/>
            <color indexed="81"/>
            <rFont val="Tahoma"/>
            <family val="2"/>
          </rPr>
          <t xml:space="preserve">Automatically populated based on the design vehicle selected.  </t>
        </r>
        <r>
          <rPr>
            <sz val="8"/>
            <color indexed="81"/>
            <rFont val="Tahoma"/>
            <family val="2"/>
          </rPr>
          <t xml:space="preserve">This is the length of the design vehicle which is the longest vehicle permitted by road authority statute on the subject roadway. 
Some design vehicles from the AASHTO Green Book (A Policy on Geometric Design of Highways and Streets) are given in Table 1. </t>
        </r>
        <r>
          <rPr>
            <b/>
            <sz val="8"/>
            <color indexed="81"/>
            <rFont val="Tahoma"/>
            <family val="2"/>
          </rPr>
          <t>MNDOT typically uses a WB-65 truck with a length of 73.5 feet when a truck is used for the largest vehicle type.</t>
        </r>
        <r>
          <rPr>
            <sz val="8"/>
            <color indexed="81"/>
            <rFont val="Tahoma"/>
            <family val="2"/>
          </rPr>
          <t xml:space="preserve">
</t>
        </r>
      </text>
    </comment>
    <comment ref="BX68" authorId="0" shapeId="0" xr:uid="{158C1ACF-C565-4A84-AFE7-251E6E5B22BD}">
      <text>
        <r>
          <rPr>
            <b/>
            <sz val="8"/>
            <color indexed="81"/>
            <rFont val="Tahoma"/>
            <family val="2"/>
          </rPr>
          <t>Per MUTCD Section 8D.4</t>
        </r>
        <r>
          <rPr>
            <sz val="8"/>
            <color indexed="81"/>
            <rFont val="Tahoma"/>
            <family val="2"/>
          </rPr>
          <t xml:space="preserve">
</t>
        </r>
      </text>
    </comment>
    <comment ref="B69" authorId="0" shapeId="0" xr:uid="{5DDE043D-144E-4326-9ABF-6A933777E2CC}">
      <text>
        <r>
          <rPr>
            <b/>
            <sz val="8"/>
            <color indexed="81"/>
            <rFont val="Tahoma"/>
            <family val="2"/>
          </rPr>
          <t>Time required for the design vehicle to start moving -</t>
        </r>
        <r>
          <rPr>
            <sz val="8"/>
            <color indexed="81"/>
            <rFont val="Tahoma"/>
            <family val="2"/>
          </rPr>
          <t xml:space="preserve"> Time required for the design vehicle to start moving – Automatically calculated and is the time required for the design vehicle to start moving (seconds).  This is the time elapsed between the start of the track clearance green interval and the time the design vehicle, which is located at the stop line of the railroad crossing on the opposite side from the traffic signalized intersection, begins to move.  
This time is based on Greenshield's formula which includes a 2-second start-up time (the additional time for the first driver to recognize the signal is green and move the drivers foot from the brake to the accelerator) and the distance from the downstream stop line to the railroad crossing stop line divided by an assumed vehicle length of 20 feet. 
The time required for the design vehicle to start moving is a conservative value considering the vehicle mix in the queue in front of the design vehicle as well as a limited level of driver inattentiveness.  This value may be overridden by local observation, but care must be taken to identify the longest time required for the design vehicle to start moving.
</t>
        </r>
      </text>
    </comment>
    <comment ref="B70" authorId="0" shapeId="0" xr:uid="{3D4F768A-6D38-4318-A522-D76EAC027635}">
      <text>
        <r>
          <rPr>
            <b/>
            <sz val="8"/>
            <color indexed="81"/>
            <rFont val="Tahoma"/>
            <family val="2"/>
          </rPr>
          <t>Design vehicle clearance distance</t>
        </r>
        <r>
          <rPr>
            <sz val="8"/>
            <color indexed="81"/>
            <rFont val="Tahoma"/>
            <family val="2"/>
          </rPr>
          <t xml:space="preserve"> (DVCD in the figure above) Automatically calculated and is length, in feet, which the design vehicle must travel to enter and completely pass through the railroad crossing's minimum track clearance distance (MTCD).  It is the sum of the minimum track clearance distance (Line 19) and the design vehicle's length (Line 20).</t>
        </r>
      </text>
    </comment>
    <comment ref="B71" authorId="0" shapeId="0" xr:uid="{FFCBA2C2-7848-4B0B-BED8-897F22D9F1BC}">
      <text>
        <r>
          <rPr>
            <b/>
            <sz val="8"/>
            <color indexed="81"/>
            <rFont val="Tahoma"/>
            <family val="2"/>
          </rPr>
          <t>Time for the design vehicle to accelerate through the design vehicle clearance distance (DVCD)</t>
        </r>
        <r>
          <rPr>
            <sz val="8"/>
            <color indexed="81"/>
            <rFont val="Tahoma"/>
            <family val="2"/>
          </rPr>
          <t xml:space="preserve"> Automatically calculated and is the amount of time required for the design vehicle to accelerate from a stop at the railroad crossing stop line and travel the complete design vehicle clearance distance. This time value, in seconds, can be found through local observation or by using by Figure 2. If local observation is used, take care to identify the longest time required for the design vehicle to accelerate through the DVCD. If Figure 2 is used to estimate the time for the design vehicle to accelerate through the DVCD, locate the DVCD from Line 23 on the horizontal axis of Figure 2 and then draw a line straight up until that line intersects the acceleration time performance curve for your design vehicle. Then, draw a horizontal line from this point to the left until it intersects the vertical axis, and record the appropriate acceleration time. Round up to the next higher tenth of a second. For example, with a DVCD of 80 feet and a WB-50 semi-trailer design vehicle on a level surface, the time required for the design vehicle to accelerate through the DVCD will be 12.2 seconds. If your design vehicle is a WB-50 semi-trailer, large school bus (S-BUS 40), or single unit (SU) vehicle, you may need to apply a correction factor to estimate the effect of grade on the acceleration of the vehicle. 
Determine the average grade over a distance equal to the design vehicle clearance distance (DVCD), centered around the minimum track clearance distance (MTCD). If the grade is 1% uphill (+1%) or greater, multiply the acceleration time obtained from Figure 2 with the factor obtained from Table 2 and round up to the next higher tenth of a second to get an estimate of the acceleration time on the grade. For example, with a DVCD of 80 feet and a WB-50 semi-trailer design vehicle on a 4% uphill, the (interpolated) factor from Table 2 is 1.30. Therefore, the estimated time required for the design vehicle to accelerate through the DVCD will be 12.2 x 1.30 = 15.86 seconds, or 15.9 seconds rounded up to the next higher tenth of a second. If you selected a design vehicle different from those listed in Figure 2 and Table 2, you may still be able to use Figure 2 and Table 2 if you can match your design vehicle to the weight, weight-to-power ratio, and power application characteristics of the design vehicles in Figure 2 and Table 2. The WB-50 curve and grade factors are based on an 80,000 lb vehicle with a weight-to-power ratio of 400 lb/hp accelerating at 85% of its maximum power on level grades and at 100% of its maximum power on uphill grades, and may therefore be representative of any heavy tractor-trailer combination with the same characteristics. The school bus curve and grade factors are based on a 27,000 lb vehicle with a weight-to-power ratio of 180 lb/hp accelerating at 70% of its maximum power on level grades and at 85% of its maximum power on uphill grades. The SU curve and grade factors are based on a 34,000 lb vehicle with a weight-to-power ratio of 200 lb/hp accelerating at 75% of its maximum power on level grades and at 90% of its maximum power on uphill grades.
</t>
        </r>
      </text>
    </comment>
    <comment ref="B72" authorId="0" shapeId="0" xr:uid="{8EE603FC-3CE4-4F90-B2DC-B054FE7447DF}">
      <text>
        <r>
          <rPr>
            <sz val="8"/>
            <color indexed="81"/>
            <rFont val="Tahoma"/>
            <family val="2"/>
          </rPr>
          <t xml:space="preserve">Automatically calculated in Line 17. This is the maximum amount of time needed for the longest time condition, prior to display of the track clearance green interval.
</t>
        </r>
      </text>
    </comment>
    <comment ref="B73" authorId="0" shapeId="0" xr:uid="{5D28D617-D24C-46B0-8508-473F32687776}">
      <text>
        <r>
          <rPr>
            <b/>
            <sz val="8"/>
            <color indexed="81"/>
            <rFont val="Tahoma"/>
            <family val="2"/>
          </rPr>
          <t>Queue clearance time</t>
        </r>
        <r>
          <rPr>
            <sz val="8"/>
            <color indexed="81"/>
            <rFont val="Tahoma"/>
            <family val="2"/>
          </rPr>
          <t xml:space="preserve"> – Automatically calculated and is the total amount of time (after the traffic signal has turned green for the approach crossing the tracks) to begin moving a queue of vehicles through the queue start-up distance (L, Line 22) and then move the design vehicle from a stopped position at the railroad crossing stop line completely through the minimum track clearance distance (MTCD, Line 19). This value is the sum of the time required for design vehicle to start moving (Line 23) and the time for design vehicle to accelerate through the Design Vehicle Clearance Distance (DVCD, Line 25).
</t>
        </r>
      </text>
    </comment>
    <comment ref="B74" authorId="0" shapeId="0" xr:uid="{70858532-EE76-4680-87B1-0E6FA9AD630E}">
      <text>
        <r>
          <rPr>
            <b/>
            <sz val="8"/>
            <color indexed="81"/>
            <rFont val="Tahoma"/>
            <family val="2"/>
          </rPr>
          <t xml:space="preserve">Desired minimum separation time </t>
        </r>
        <r>
          <rPr>
            <sz val="8"/>
            <color indexed="81"/>
            <rFont val="Tahoma"/>
            <family val="2"/>
          </rPr>
          <t xml:space="preserve">– Enter this field as a time "buffer" between the departure of the last vehicle (the design vehicle) from the railroad crossing (as defined by the minimum track clearance distance) and the arrival of the train. </t>
        </r>
        <r>
          <rPr>
            <b/>
            <sz val="8"/>
            <color indexed="81"/>
            <rFont val="Tahoma"/>
            <family val="2"/>
          </rPr>
          <t xml:space="preserve">This should be considered only after the "Additional buffer time by railroad for train handling" is entered as this time may provide the needed separation time for trains operating at a consistent speed through the crossing. </t>
        </r>
        <r>
          <rPr>
            <sz val="8"/>
            <color indexed="81"/>
            <rFont val="Tahoma"/>
            <family val="2"/>
          </rPr>
          <t xml:space="preserve"> If changing train speeds will be routine, then additional separation time should be considered in addition to the RR buffer time as this increases the advanced preemption time (APT). 
When using advanced preemption, ideally the green clearance displays at approximately the same time that the advanced preemption time (APT) terminates.
Note that the calculation for Line 26 - Track clear green with gate down circuit calculates the time for the last vehicle to be clear of the track after moving across the track if stopped at the railroad crossing stop line. Depending on when the gate descends compared to when / if this vehicle starts to move, additional separation time may or may not be needed. Separation time is added to avoid driver discomfort and the addition of this time is an engineering judgement.  Typically if added, the recommended value of four (4) seconds is based on the minimum recommended value found in the Institute of Transportation Engineer's ITE Journal (in an article by Marshall and Berg in February 1997).
Most railroads’ designs accommodate 10 seconds between the gates being fully lowered and arrival of the train; this amount of time typically provides a 5 second minimum buffer added to the operation of the RR signal.  This buffer time is added to the time graph for RR signal operation after the gate is fully lowered and is added to the railroad signal operation time (the time the flashers will flash until the train arrives). 
If no separation time is provided, a vehicle could potentially clear the crossing at the same time the train arrives, which could lead to driver discomfort and potential unsafe behavior.  
</t>
        </r>
        <r>
          <rPr>
            <b/>
            <sz val="8"/>
            <color indexed="81"/>
            <rFont val="Tahoma"/>
            <family val="2"/>
          </rPr>
          <t xml:space="preserve">Review the time graphs to note and evaluate the separation time ("vehicle has cleared the tracks before train arrival") the calculations provide on the Vehicle (WB-65) - ROW Transfer bar. 
</t>
        </r>
        <r>
          <rPr>
            <sz val="8"/>
            <color indexed="81"/>
            <rFont val="Tahoma"/>
            <family val="2"/>
          </rPr>
          <t xml:space="preserve">
</t>
        </r>
      </text>
    </comment>
    <comment ref="B75" authorId="0" shapeId="0" xr:uid="{6CD88CDC-7D1D-49E9-9EE5-1AEBDD5FA116}">
      <text>
        <r>
          <rPr>
            <b/>
            <sz val="8"/>
            <color indexed="81"/>
            <rFont val="Tahoma"/>
            <family val="2"/>
          </rPr>
          <t>Required minimum time (seconds)</t>
        </r>
        <r>
          <rPr>
            <sz val="8"/>
            <color indexed="81"/>
            <rFont val="Tahoma"/>
            <family val="2"/>
          </rPr>
          <t xml:space="preserve"> is the least amount of time active warning devices shall operate prior to the arrival of a train at a highway-rail grade crossing. This does not include equipment Reaction Time but does include the additional buffer time required by railroad for train handling. 
Section 8D.06 of the MN MUTCD requires that RR flashing-light signals shall operate for at least 20 seconds before the arrival of any train, except on tracks where all trains operate at less than 32 km/h (20 mph) and where flagging is performed by an employee on the ground. 
</t>
        </r>
        <r>
          <rPr>
            <b/>
            <sz val="8"/>
            <color indexed="81"/>
            <rFont val="Tahoma"/>
            <family val="2"/>
          </rPr>
          <t xml:space="preserve">On gated crossings, the gates must be fully deployed 5 seconds prior to arrival of a train per FRA regulations. Most railroads minimally design for 25 seconds of minimum warning time which equals 25 seconds of minimum flashing light signal operating time to allow for up to 5 seconds of flashing lights only, up to 15 seconds for lowering of gates, and a minimum of 5 seconds of full gate deployment before arrival of train per FRA requirements. 
</t>
        </r>
        <r>
          <rPr>
            <sz val="8"/>
            <color indexed="81"/>
            <rFont val="Tahoma"/>
            <family val="2"/>
          </rPr>
          <t xml:space="preserve">
</t>
        </r>
      </text>
    </comment>
    <comment ref="B76" authorId="0" shapeId="0" xr:uid="{88D21470-9B4C-4BF0-91C6-B2A808053BD1}">
      <text>
        <r>
          <rPr>
            <b/>
            <sz val="8"/>
            <color indexed="81"/>
            <rFont val="Tahoma"/>
            <family val="2"/>
          </rPr>
          <t xml:space="preserve">Additional clearance time (seconds) </t>
        </r>
        <r>
          <rPr>
            <sz val="8"/>
            <color indexed="81"/>
            <rFont val="Tahoma"/>
            <family val="2"/>
          </rPr>
          <t xml:space="preserve">- Typically known as CT, is the additional time in seconds that may be provided by the railroad to account for longer roadway crossing time at longer (i.e., multi- track crossings) or skewed-angle crossings. This time is calculated automatically based on the inputs for Minimum track clearance distance. 
In cases where the minimum track clearance distance (Line 19) exceeds 35 feet, the railroads’ AREMA Manual requires clearance time of one additional second be provided for each additional 10 feet, or portions thereof, over 35 feet. Additional clearance time may also be provided to account for site-specific needs. Examples of extra clearance time 
Include cases where additional time is provided for simultaneous preemption (where the preemption notification is sent to the signal controller unit simultaneously with the activation of the railroad crossing’s active warning devices), instead of providing advance preemption time.
</t>
        </r>
      </text>
    </comment>
    <comment ref="B77" authorId="1" shapeId="0" xr:uid="{B3416F0D-B215-4689-952F-E3436485C2DE}">
      <text>
        <r>
          <rPr>
            <b/>
            <sz val="9"/>
            <color indexed="81"/>
            <rFont val="Tahoma"/>
            <family val="2"/>
          </rPr>
          <t>Additional buffer time required by railroad for train handling (sec)</t>
        </r>
        <r>
          <rPr>
            <sz val="9"/>
            <color indexed="81"/>
            <rFont val="Tahoma"/>
            <family val="2"/>
          </rPr>
          <t xml:space="preserve">
This is additional time the railroad adds in seconds to assure they are compliant with Federal Regulations. and should be provided by the railroad for design.  On gated crossings, the gates must be fully deployed 5 seconds prior to arrival of a train per FRA regulations. Most railroads typically design a 30-second minimum flashing light signal operating time to allow for up to 5 seconds of flashing lights only, up to 15 seconds for lowering of gates, 5 seconds of full gate deployment before arrival of train per FRA, and the additional buffer time (usually 5 seconds) for train handling.
</t>
        </r>
      </text>
    </comment>
    <comment ref="B78" authorId="0" shapeId="0" xr:uid="{E2D071CE-9CAE-4672-9CBC-01FCA9FB4EE6}">
      <text>
        <r>
          <rPr>
            <b/>
            <sz val="8"/>
            <color indexed="81"/>
            <rFont val="Tahoma"/>
            <family val="2"/>
          </rPr>
          <t>Proposed advance preemption time</t>
        </r>
        <r>
          <rPr>
            <sz val="8"/>
            <color indexed="81"/>
            <rFont val="Tahoma"/>
            <family val="2"/>
          </rPr>
          <t xml:space="preserve"> (seconds) is automatically calculated.  The presumption is if time exceeds the standard railroad warning device activation time, advance preemption time is added to move the traffic queue and delay the railroad crossing signals to the point where the standard minimum operation time of the crossing signals is maintained.  A later option (Cell D101) will allow you to consider using simultaneous preemption for this location.  
Proposed advance preemption time, is the period of time that the notification of an approaching train is forwarded to the highway traffic signal controller unit or assembly prior to activating the railroad active warning devices. This value is calculated from the sum of right of way transfer time (Line 27), queue clearance time (line 28), and desired additional minimum separation time (Line 29), less the sum of the required minimum time (Line 31), additional clearance time for longer MTCD (Line 32), and the additional buffer time required by the railroad for train handling (Line 33). If you verify from the railroad that advance preemption time is already being provided for your site, determine if the advance preemption time provided meets the required time calculated. The calculated value will determine the need for requesting advance preemption time from the railroad.
</t>
        </r>
      </text>
    </comment>
    <comment ref="B91" authorId="0" shapeId="0" xr:uid="{A4BA9CC2-B271-443F-90C1-E5CD773B0434}">
      <text>
        <r>
          <rPr>
            <b/>
            <sz val="8"/>
            <color indexed="81"/>
            <rFont val="Tahoma"/>
            <family val="2"/>
          </rPr>
          <t>Propose advance preemption time (seconds)</t>
        </r>
        <r>
          <rPr>
            <sz val="8"/>
            <color indexed="81"/>
            <rFont val="Tahoma"/>
            <family val="2"/>
          </rPr>
          <t xml:space="preserve"> - Proposed advance preemption time (seconds), is automatically calculated.  The presumption is if time exceeds the standard railroad warning device activation time, advance preemption time is added to move the traffic queue and delay the railroad crossing signals to the point where the standard minimum operation time of the crossing signals is maintained.  A later option (Cell D101) will allow you to consider using simultaneous preemption for this location.  
Proposed advance preemption time, is the period of time that the notification of an approaching train is forwarded to the highway traffic signal controller unit or assembly prior to activating the railroad active warning devices. This value is calculated from the sum of right of way transfer time (Line 27), queue clearance time (line 28), and desired additional minimum separation time (Line 29), less the sum of the required minimum time (Line 31), additional clearance time for longer MTCD (Line 32), and the additional buffer time required by the railroad for train handling (Line 33). If you verify from the railroad that advance preemption time is already being provided for your site, determine if the advance preemption time provided meets the required time calculated. The calculated value will determine the need for requesting additional preemption time from the railroad.
</t>
        </r>
      </text>
    </comment>
    <comment ref="B92" authorId="0" shapeId="0" xr:uid="{DBA61A3C-55DB-4F8A-858F-03AB7CC3D713}">
      <text>
        <r>
          <rPr>
            <b/>
            <sz val="8"/>
            <color indexed="81"/>
            <rFont val="Tahoma"/>
            <family val="2"/>
          </rPr>
          <t xml:space="preserve">Minimum duration for the track clearance green interval </t>
        </r>
        <r>
          <rPr>
            <sz val="8"/>
            <color indexed="81"/>
            <rFont val="Tahoma"/>
            <family val="2"/>
          </rPr>
          <t xml:space="preserve">is the minimum duration (in seconds) of the track clearance green time to ensure that the gates block access to the crossing before the track clearance green expires in the case where no advance preemption time is provided. It is necessary to block access to the crossing before the track clearance green expires to ensure that vehicles do not enter the crossing after the expiration of the track clearance green and so be subject to the preempt trap (described in the introduction to Section 5). 
The value is the maximum of the 15 seconds minimum duration for the track clearance green interval as calculated from Federal regulations and requirements of the MN MUTCD or the sum of the duration of flashing lights before start of gate descent (line 42) and the full gate descent time (Line 43). Section 8D.06 of the MN MUTCD requires that flashing-light signals shall operate for at least 20 seconds before the arrival of any train (with certain exceptions), while Section 8D.04 requires that the gate arm shall reach its horizontal position at least 5 seconds before the arrival of the train. For simultaneous (non-advance) preemption, the preemption sequence starts at the same time as the flashing-light signals, so to ensure that the preempt trap does not occur, a track clearance green interval of at least 15 seconds is required.
</t>
        </r>
      </text>
    </comment>
    <comment ref="B93" authorId="0" shapeId="0" xr:uid="{62EA285E-53E1-4103-852C-88BC568EE78C}">
      <text>
        <r>
          <rPr>
            <b/>
            <sz val="8"/>
            <color indexed="53"/>
            <rFont val="Tahoma"/>
            <family val="2"/>
          </rPr>
          <t>Smallest</t>
        </r>
        <r>
          <rPr>
            <b/>
            <sz val="8"/>
            <color indexed="81"/>
            <rFont val="Tahoma"/>
            <family val="2"/>
          </rPr>
          <t xml:space="preserve"> conflicting vehicle or pedestrian time</t>
        </r>
        <r>
          <rPr>
            <sz val="8"/>
            <color indexed="81"/>
            <rFont val="Tahoma"/>
            <family val="2"/>
          </rPr>
          <t xml:space="preserve"> (in seconds) is the minimum time from when the preempt starts to time in the controller (i.e., after verification and response) until the track clearance green interval can start timing.  In most cases, this value is zero (0), since the controller may already be in the track clearance phase(s) when the preempt starts timing and, therefore, the track clearance green interval can start timing immediately.  The </t>
        </r>
        <r>
          <rPr>
            <sz val="8"/>
            <color indexed="53"/>
            <rFont val="Tahoma"/>
            <family val="2"/>
          </rPr>
          <t>smallest</t>
        </r>
        <r>
          <rPr>
            <sz val="8"/>
            <color indexed="81"/>
            <rFont val="Tahoma"/>
            <family val="2"/>
          </rPr>
          <t xml:space="preserve"> conflicting vehicle or pedestrian time may be greater than zero if the track clearance green interval contains phases that are not in normal operation (and conflicts with the normal phases), or where another phase or interval always has to terminate before the track clearance green interval can start timing.
</t>
        </r>
      </text>
    </comment>
    <comment ref="B94" authorId="0" shapeId="0" xr:uid="{D2CDC756-316A-4E62-9409-0D2B6685C44F}">
      <text>
        <r>
          <rPr>
            <b/>
            <sz val="8"/>
            <color indexed="81"/>
            <rFont val="Tahoma"/>
            <family val="2"/>
          </rPr>
          <t>Portion of CSD to clear during track clearance green</t>
        </r>
        <r>
          <rPr>
            <sz val="8"/>
            <color indexed="81"/>
            <rFont val="Tahoma"/>
            <family val="2"/>
          </rPr>
          <t>, (CSD* in the figure above) is the portion of the clear storage distance (CSD), in feet, that must be cleared of vehicles before the track clearance green interval ends. For intersections with a CSD greater than approximately 150 feet it is desirable—but not necessary—to clear the full CSD during the track clearance green interval. In other words, it is desirable to set Line 52 to the full value of CSD (Line 18). If the full CSD is not cleared, however, vehicles will be stopped in the CSD during the preempt dwell period, and if not serviced during the preempt dwell period.  If the traffic signal is not programmed to serve this approach after occupation of the crossing by a train which can be monitored by activation of the railroad island circuit, drivers will be subject to unnecessary delays which may result in unsafe behavior during activation of preemption. For CSD values less than 150 feet the full CSD is typically cleared to avoid the driver task of crossing the tracks followed immediately by the decision to stop or go when presented by a yellow signal as the track clearance green interval terminates.</t>
        </r>
      </text>
    </comment>
    <comment ref="B95" authorId="0" shapeId="0" xr:uid="{804AD881-43AF-44E7-85F6-F6842309C793}">
      <text>
        <r>
          <rPr>
            <b/>
            <sz val="8"/>
            <color indexed="81"/>
            <rFont val="Tahoma"/>
            <family val="2"/>
          </rPr>
          <t>Design vehicle relocation distance</t>
        </r>
        <r>
          <rPr>
            <sz val="8"/>
            <color indexed="81"/>
            <rFont val="Tahoma"/>
            <family val="2"/>
          </rPr>
          <t xml:space="preserve"> (DVRD in the figure above) is the distance, in feet, that the design vehicle must accelerate through during the track clearance green interval. It is the sum of the design vehicle clearance distance (Line 51) and the portion of CSD to clear during the track clearance green interval (Line 52). </t>
        </r>
      </text>
    </comment>
    <comment ref="B96" authorId="0" shapeId="0" xr:uid="{407EA45B-76A5-4298-85B6-526B10C3CF34}">
      <text>
        <r>
          <rPr>
            <b/>
            <sz val="8"/>
            <color indexed="81"/>
            <rFont val="Tahoma"/>
            <family val="2"/>
          </rPr>
          <t>Time required for design vehicle to accelerate through DVRD</t>
        </r>
        <r>
          <rPr>
            <sz val="8"/>
            <color indexed="81"/>
            <rFont val="Tahoma"/>
            <family val="2"/>
          </rPr>
          <t xml:space="preserve"> is the amount of time required for the design vehicle to accelerate from a stop at the stop line and travel the complete design vehicle relocation distance (DVRD). This time value, in seconds, can be found by locating your design vehicle relocation distance from Line 53 on the horizontal axis of Figure 2 and then drawing a line straight up until that line intersects the acceleration time performance curve for your design vehicle. For a WB-50 semi-trailer, large school bus (S-BUS 40), or single unit (SU) vehicle, multiply the acceleration time with a correction factor obtained from Table 2 to estimate the effect of grade on the acceleration of the vehicle. Use the average grade over the design vehicle relocation distance. For design vehicle relocation distances greater than 400 feet, use Equation 1 with the appropriate parameters listed in Table 3.</t>
        </r>
      </text>
    </comment>
    <comment ref="B97" authorId="0" shapeId="0" xr:uid="{2CF3B264-F944-4703-9790-530197E5FC6A}">
      <text>
        <r>
          <rPr>
            <b/>
            <sz val="8"/>
            <color indexed="81"/>
            <rFont val="Tahoma"/>
            <family val="2"/>
          </rPr>
          <t xml:space="preserve">Time required for design vehicle to accelerate through the design vehicle length (DVL), and the gate clearance distance (GCD) </t>
        </r>
        <r>
          <rPr>
            <sz val="8"/>
            <color indexed="81"/>
            <rFont val="Tahoma"/>
            <family val="2"/>
          </rPr>
          <t xml:space="preserve">is the time required for the design vehicle to accelerate through its own length and clear the railroad approach gate. The design vehicle length is recorded on Line 20 and the gate clearance length is recorded on Line 21. This time value, in seconds, is calculated on the form but can also be read from Figure 2 and Table 2 or looked up in Table 4 for standard design vehicles. For a WB-50 semi-trailer, large school bus, or single unit (SU) truck use the average grade over the design vehicle length at the far side of the crossing.
</t>
        </r>
      </text>
    </comment>
    <comment ref="B98" authorId="0" shapeId="0" xr:uid="{6E591E96-1275-455B-BA86-4A0E003BF3ED}">
      <text>
        <r>
          <rPr>
            <b/>
            <sz val="8"/>
            <color indexed="81"/>
            <rFont val="Tahoma"/>
            <family val="2"/>
          </rPr>
          <t>Duration of flashing lights before gate descent starts</t>
        </r>
        <r>
          <rPr>
            <sz val="8"/>
            <color indexed="81"/>
            <rFont val="Tahoma"/>
            <family val="2"/>
          </rPr>
          <t xml:space="preserve">, in seconds, is the time the railroad warning lights flash before the gates start to descend.  This value typically ranges from 3 to 5 seconds </t>
        </r>
        <r>
          <rPr>
            <b/>
            <sz val="8"/>
            <color indexed="81"/>
            <rFont val="Tahoma"/>
            <family val="2"/>
          </rPr>
          <t>per AREMA</t>
        </r>
        <r>
          <rPr>
            <sz val="8"/>
            <color indexed="81"/>
            <rFont val="Tahoma"/>
            <family val="2"/>
          </rPr>
          <t xml:space="preserve"> and must be obtained from the railroad.  The value obtained from the railroad may be verified using field observation.  </t>
        </r>
        <r>
          <rPr>
            <b/>
            <sz val="8"/>
            <color indexed="81"/>
            <rFont val="Tahoma"/>
            <family val="2"/>
          </rPr>
          <t>Leave this field blank if there are no gates.</t>
        </r>
        <r>
          <rPr>
            <sz val="8"/>
            <color indexed="81"/>
            <rFont val="Tahoma"/>
            <family val="2"/>
          </rPr>
          <t xml:space="preserve">
</t>
        </r>
      </text>
    </comment>
    <comment ref="B99" authorId="0" shapeId="0" xr:uid="{1B45B01F-428E-4BB3-9E0B-BAC8F5AC5911}">
      <text>
        <r>
          <rPr>
            <b/>
            <sz val="8"/>
            <color indexed="81"/>
            <rFont val="Tahoma"/>
            <family val="2"/>
          </rPr>
          <t>Full gate descent time</t>
        </r>
        <r>
          <rPr>
            <sz val="8"/>
            <color indexed="81"/>
            <rFont val="Tahoma"/>
            <family val="2"/>
          </rPr>
          <t xml:space="preserve">, in seconds, is the time it takes for the gates to descend to a horizontal position after thay start their descent.  </t>
        </r>
        <r>
          <rPr>
            <b/>
            <sz val="8"/>
            <color indexed="81"/>
            <rFont val="Tahoma"/>
            <family val="2"/>
          </rPr>
          <t>Per MUTCD, gate descent is to be between 10 and 15 seconds.</t>
        </r>
        <r>
          <rPr>
            <sz val="8"/>
            <color indexed="81"/>
            <rFont val="Tahoma"/>
            <family val="2"/>
          </rPr>
          <t xml:space="preserve">  This value must be obtained from the railroad and may be verified using field observation.  In the case where multiple gates descend at different speeds, use the descent timg of the gate which reaches the horizontal position first. </t>
        </r>
        <r>
          <rPr>
            <b/>
            <sz val="8"/>
            <color indexed="81"/>
            <rFont val="Tahoma"/>
            <family val="2"/>
          </rPr>
          <t xml:space="preserve"> Leave this field blank if there are no gates.</t>
        </r>
      </text>
    </comment>
    <comment ref="B100" authorId="0" shapeId="0" xr:uid="{2818969C-8930-4470-9B2A-E5B28A33A081}">
      <text>
        <r>
          <rPr>
            <b/>
            <sz val="8"/>
            <color indexed="81"/>
            <rFont val="Tahoma"/>
            <family val="2"/>
          </rPr>
          <t>Proportion of non-interaction gate descent time</t>
        </r>
        <r>
          <rPr>
            <sz val="8"/>
            <color indexed="81"/>
            <rFont val="Tahoma"/>
            <family val="2"/>
          </rPr>
          <t xml:space="preserve"> is the decimal proportion of the full gate descent time on Line 62 during which the gate will not interact with (i.e. not hit) the design vehicle if it is located under the gate. This value depends on the design vehicle height, h, and the distance from the center of the gate mechanism to the nearest side of the design vehicle, d, as shown in Figure 4. Figure 5 can be used to determine the proportion of non-interaction gate descent time. Select the distance from the center of the gate mechanism to the nearest side of the design vehicle, d, on the vertical axis of Figure 5, draw a horizontal line until you reach the curve that represents the design vehicle, and then draw a vertical line down to the horizontal axis and read off the value of the proportion of non-interaction gate descent time.</t>
        </r>
      </text>
    </comment>
    <comment ref="B101" authorId="1" shapeId="0" xr:uid="{B63EF5F4-8223-426E-81F7-0A593A140C05}">
      <text>
        <r>
          <rPr>
            <sz val="9"/>
            <color indexed="81"/>
            <rFont val="Tahoma"/>
            <family val="2"/>
          </rPr>
          <t xml:space="preserve">Simultaneous Preemption may be considered for shorter storage areas or in instances when the track is located in the center of a roadway / roadway intersection. All other factors should be entered and this modified last to review the impacts to the timing tables at the end of the form that is printed out.  Consideration should be given to if the vehicle at the RR stop line moves during the preemption operation, how long it takes the vehicle to clear the gate and when the gate starts to descend.  Typically the gate reached 45 degrees halfway through the gate descent time. </t>
        </r>
      </text>
    </comment>
  </commentList>
</comments>
</file>

<file path=xl/sharedStrings.xml><?xml version="1.0" encoding="utf-8"?>
<sst xmlns="http://schemas.openxmlformats.org/spreadsheetml/2006/main" count="2997" uniqueCount="1419">
  <si>
    <t xml:space="preserve">This procedure ensures that future inspection forms contain the most recent </t>
  </si>
  <si>
    <t>Inspection data pertaining to the new inspection is then entered into this worksheet.  This procedure results in one file containing an ongoing record of all inspections pertaining to the data in the "Timing Form" worksheet.</t>
  </si>
  <si>
    <t>When this occurs, it is recommended that a new preemption file be created for that intersection, perhaps using a file name which reflects the date of the data changes in the timing form.</t>
  </si>
  <si>
    <t>RECOMMENDED PROCEDURES FOR USING THIS FILE</t>
  </si>
  <si>
    <t>Metro</t>
  </si>
  <si>
    <t>City</t>
  </si>
  <si>
    <t>County</t>
  </si>
  <si>
    <t>District</t>
  </si>
  <si>
    <t>Anoka</t>
  </si>
  <si>
    <t>Carver</t>
  </si>
  <si>
    <t>Dakota</t>
  </si>
  <si>
    <t>Hennepin</t>
  </si>
  <si>
    <t>Ramsey</t>
  </si>
  <si>
    <t>Scott</t>
  </si>
  <si>
    <t>Washington</t>
  </si>
  <si>
    <t>Lyon</t>
  </si>
  <si>
    <t>Roseau</t>
  </si>
  <si>
    <t>Yellow Medicine</t>
  </si>
  <si>
    <t>Ada</t>
  </si>
  <si>
    <t>Adams</t>
  </si>
  <si>
    <t>Adrian</t>
  </si>
  <si>
    <t>Afton</t>
  </si>
  <si>
    <t>Aitkin</t>
  </si>
  <si>
    <t>Akeley</t>
  </si>
  <si>
    <t>Albany</t>
  </si>
  <si>
    <t>Albert Lea</t>
  </si>
  <si>
    <t>Alberta</t>
  </si>
  <si>
    <t>Albertville</t>
  </si>
  <si>
    <t>Alden</t>
  </si>
  <si>
    <t>Aldrich</t>
  </si>
  <si>
    <t>Alexandria</t>
  </si>
  <si>
    <t>Alpha</t>
  </si>
  <si>
    <t>Altura</t>
  </si>
  <si>
    <t>Alvarado</t>
  </si>
  <si>
    <t>Amboy</t>
  </si>
  <si>
    <t>Andover</t>
  </si>
  <si>
    <t>Annandale</t>
  </si>
  <si>
    <t>Apple Valley</t>
  </si>
  <si>
    <t>Appleton</t>
  </si>
  <si>
    <t>Arco</t>
  </si>
  <si>
    <t>Arden Hills</t>
  </si>
  <si>
    <t>Argyle</t>
  </si>
  <si>
    <t>Arlington</t>
  </si>
  <si>
    <t>Ashby</t>
  </si>
  <si>
    <t>Askov</t>
  </si>
  <si>
    <t>Atwater</t>
  </si>
  <si>
    <t>Audubon</t>
  </si>
  <si>
    <t>Aurora</t>
  </si>
  <si>
    <t>Austin</t>
  </si>
  <si>
    <t>Avoca</t>
  </si>
  <si>
    <t>Avon</t>
  </si>
  <si>
    <t>Babbitt</t>
  </si>
  <si>
    <t>Backus</t>
  </si>
  <si>
    <t>Badger</t>
  </si>
  <si>
    <t>Bagley</t>
  </si>
  <si>
    <t>Balaton</t>
  </si>
  <si>
    <t>Barnesville</t>
  </si>
  <si>
    <t>Barnum</t>
  </si>
  <si>
    <t>Barrett</t>
  </si>
  <si>
    <t>Barry</t>
  </si>
  <si>
    <t>Battle Lake</t>
  </si>
  <si>
    <t>Baudette</t>
  </si>
  <si>
    <t>Baxter</t>
  </si>
  <si>
    <t>Bayport</t>
  </si>
  <si>
    <t>Beardsley</t>
  </si>
  <si>
    <t>Beaver Bay</t>
  </si>
  <si>
    <t>Beaver Creek</t>
  </si>
  <si>
    <t>Becker</t>
  </si>
  <si>
    <t>Bejou</t>
  </si>
  <si>
    <t>Belgrade</t>
  </si>
  <si>
    <t>Belle Plaine</t>
  </si>
  <si>
    <t>Bellechester</t>
  </si>
  <si>
    <t>Bellingham</t>
  </si>
  <si>
    <t>Beltrami</t>
  </si>
  <si>
    <t>Belview</t>
  </si>
  <si>
    <t>Bemidji</t>
  </si>
  <si>
    <t>Bena</t>
  </si>
  <si>
    <t>Benson</t>
  </si>
  <si>
    <t>Bertha</t>
  </si>
  <si>
    <t>Bethel</t>
  </si>
  <si>
    <t>Big Falls</t>
  </si>
  <si>
    <t>Big Lake</t>
  </si>
  <si>
    <t>Bigelow</t>
  </si>
  <si>
    <t>Bigfork</t>
  </si>
  <si>
    <t>Bingham Lake</t>
  </si>
  <si>
    <t>Birchwood</t>
  </si>
  <si>
    <t>Bird Island</t>
  </si>
  <si>
    <t>Biscay</t>
  </si>
  <si>
    <t>Biwabik</t>
  </si>
  <si>
    <t>Blackduck</t>
  </si>
  <si>
    <t>Blaine</t>
  </si>
  <si>
    <t>Blomkest</t>
  </si>
  <si>
    <t>Blooming Prairie</t>
  </si>
  <si>
    <t>Bloomington</t>
  </si>
  <si>
    <t>Blue Earth</t>
  </si>
  <si>
    <t>Bluffton</t>
  </si>
  <si>
    <t>Bock</t>
  </si>
  <si>
    <t>Borup</t>
  </si>
  <si>
    <t>Bovey</t>
  </si>
  <si>
    <t>Bowlus</t>
  </si>
  <si>
    <t>Boy River</t>
  </si>
  <si>
    <t>Boyd</t>
  </si>
  <si>
    <t>Braham</t>
  </si>
  <si>
    <t>Brainerd</t>
  </si>
  <si>
    <t>Brandon</t>
  </si>
  <si>
    <t>Breckenridge</t>
  </si>
  <si>
    <t>Breezy Point</t>
  </si>
  <si>
    <t>Brewster</t>
  </si>
  <si>
    <t>Bricelyn</t>
  </si>
  <si>
    <t>Brook Park</t>
  </si>
  <si>
    <t>Brooklyn Center</t>
  </si>
  <si>
    <t>Brooklyn Park</t>
  </si>
  <si>
    <t>Brooks</t>
  </si>
  <si>
    <t>Brookston</t>
  </si>
  <si>
    <t>Brooten</t>
  </si>
  <si>
    <t>Browerville</t>
  </si>
  <si>
    <t>Browns Valley</t>
  </si>
  <si>
    <t>Brownsdale</t>
  </si>
  <si>
    <t>Brownsville</t>
  </si>
  <si>
    <t>Brownton</t>
  </si>
  <si>
    <t>Bruno</t>
  </si>
  <si>
    <t>Buckman</t>
  </si>
  <si>
    <t>Buffalo</t>
  </si>
  <si>
    <t>Buffalo Lake</t>
  </si>
  <si>
    <t>Buhl</t>
  </si>
  <si>
    <t>Burnsville</t>
  </si>
  <si>
    <t>Burtrum</t>
  </si>
  <si>
    <t>Butterfield</t>
  </si>
  <si>
    <t>Byron</t>
  </si>
  <si>
    <t>Caledonia</t>
  </si>
  <si>
    <t>Callaway</t>
  </si>
  <si>
    <t>Calumet</t>
  </si>
  <si>
    <t>Cambridge</t>
  </si>
  <si>
    <t>Campbell</t>
  </si>
  <si>
    <t>Canby</t>
  </si>
  <si>
    <t>Cannon Falls</t>
  </si>
  <si>
    <t>Canton</t>
  </si>
  <si>
    <t>Carlos</t>
  </si>
  <si>
    <t>Carlton</t>
  </si>
  <si>
    <t>Cass Lake</t>
  </si>
  <si>
    <t>Cedar Mills</t>
  </si>
  <si>
    <t>Center City</t>
  </si>
  <si>
    <t>Centerville</t>
  </si>
  <si>
    <t>Ceylon</t>
  </si>
  <si>
    <t>Champlin</t>
  </si>
  <si>
    <t>Chandler</t>
  </si>
  <si>
    <t>Chanhassen</t>
  </si>
  <si>
    <t>Chaska</t>
  </si>
  <si>
    <t>Chatfield</t>
  </si>
  <si>
    <t>Chickamaw Beach</t>
  </si>
  <si>
    <t>Chisago City</t>
  </si>
  <si>
    <t>Chisholm</t>
  </si>
  <si>
    <t>Chokio</t>
  </si>
  <si>
    <t>Circle Pines</t>
  </si>
  <si>
    <t>Clara City</t>
  </si>
  <si>
    <t>Claremont</t>
  </si>
  <si>
    <t>Clarissa</t>
  </si>
  <si>
    <t>Clarkfield</t>
  </si>
  <si>
    <t>Clarks Grove</t>
  </si>
  <si>
    <t>Clear Lake</t>
  </si>
  <si>
    <t>Clearbrook</t>
  </si>
  <si>
    <t>Clearwater</t>
  </si>
  <si>
    <t>Clements</t>
  </si>
  <si>
    <t>Cleveland</t>
  </si>
  <si>
    <t>Climax</t>
  </si>
  <si>
    <t>Clinton</t>
  </si>
  <si>
    <t>Clitherall</t>
  </si>
  <si>
    <t>Clontarf</t>
  </si>
  <si>
    <t>Cloquet</t>
  </si>
  <si>
    <t>Coates</t>
  </si>
  <si>
    <t>Cobden</t>
  </si>
  <si>
    <t>Cohasset</t>
  </si>
  <si>
    <t>Cokato</t>
  </si>
  <si>
    <t>Cold Spring</t>
  </si>
  <si>
    <t>Coleraine</t>
  </si>
  <si>
    <t>Cologne</t>
  </si>
  <si>
    <t>Columbia Heights</t>
  </si>
  <si>
    <t>Columbus</t>
  </si>
  <si>
    <t>Comfrey</t>
  </si>
  <si>
    <t>Comstock</t>
  </si>
  <si>
    <t>Conger</t>
  </si>
  <si>
    <t>Cook</t>
  </si>
  <si>
    <t>Coon Rapids</t>
  </si>
  <si>
    <t>Corcoran</t>
  </si>
  <si>
    <t>Correll</t>
  </si>
  <si>
    <t>Cosmos</t>
  </si>
  <si>
    <t>Cottage Grove</t>
  </si>
  <si>
    <t>Cottonwood</t>
  </si>
  <si>
    <t>Courtland</t>
  </si>
  <si>
    <t>Cromwell</t>
  </si>
  <si>
    <t>Crookston</t>
  </si>
  <si>
    <t>Crosby</t>
  </si>
  <si>
    <t>Crosslake</t>
  </si>
  <si>
    <t>Crystal</t>
  </si>
  <si>
    <t>Currie</t>
  </si>
  <si>
    <t>Cuyuna</t>
  </si>
  <si>
    <t>Cyrus</t>
  </si>
  <si>
    <t>Dalton</t>
  </si>
  <si>
    <t>Danube</t>
  </si>
  <si>
    <t>Danvers</t>
  </si>
  <si>
    <t>Darfur</t>
  </si>
  <si>
    <t>Darwin</t>
  </si>
  <si>
    <t>Dassel</t>
  </si>
  <si>
    <t>Dawson</t>
  </si>
  <si>
    <t>Dayton</t>
  </si>
  <si>
    <t>De Graff</t>
  </si>
  <si>
    <t>Deephaven</t>
  </si>
  <si>
    <t>Deer Creek</t>
  </si>
  <si>
    <t>Deer River</t>
  </si>
  <si>
    <t>Deerwood</t>
  </si>
  <si>
    <t>Delano</t>
  </si>
  <si>
    <t>Delavan</t>
  </si>
  <si>
    <t>Delhi</t>
  </si>
  <si>
    <t>Dellwood</t>
  </si>
  <si>
    <t>Denham</t>
  </si>
  <si>
    <t>Dennison</t>
  </si>
  <si>
    <t>Dent</t>
  </si>
  <si>
    <t>Detroit Lakes</t>
  </si>
  <si>
    <t>Dexter</t>
  </si>
  <si>
    <t>Dilworth</t>
  </si>
  <si>
    <t>Dodge Center</t>
  </si>
  <si>
    <t>Donaldson</t>
  </si>
  <si>
    <t>Donnelly</t>
  </si>
  <si>
    <t>Doran</t>
  </si>
  <si>
    <t>Dover</t>
  </si>
  <si>
    <t>Dovray</t>
  </si>
  <si>
    <t>Duluth</t>
  </si>
  <si>
    <t>Dumont</t>
  </si>
  <si>
    <t>Dundas</t>
  </si>
  <si>
    <t>Dundee</t>
  </si>
  <si>
    <t>Dunnell</t>
  </si>
  <si>
    <t>Eagan</t>
  </si>
  <si>
    <t>Eagle Bend</t>
  </si>
  <si>
    <t>Eagle Lake</t>
  </si>
  <si>
    <t>East Bethel</t>
  </si>
  <si>
    <t>East Grand Forks</t>
  </si>
  <si>
    <t>East Gull Lake</t>
  </si>
  <si>
    <t>Easton</t>
  </si>
  <si>
    <t>Echo</t>
  </si>
  <si>
    <t>Eden Prairie</t>
  </si>
  <si>
    <t>Eden Valley</t>
  </si>
  <si>
    <t>Edgerton</t>
  </si>
  <si>
    <t>Edina</t>
  </si>
  <si>
    <t>Effie</t>
  </si>
  <si>
    <t>Eitzen</t>
  </si>
  <si>
    <t>Elba</t>
  </si>
  <si>
    <t>Elbow Lake</t>
  </si>
  <si>
    <t>Elgin</t>
  </si>
  <si>
    <t>Elizabeth</t>
  </si>
  <si>
    <t>Elk River</t>
  </si>
  <si>
    <t>Elko New Market</t>
  </si>
  <si>
    <t>Elkton</t>
  </si>
  <si>
    <t>Ellendale</t>
  </si>
  <si>
    <t>Ellsworth</t>
  </si>
  <si>
    <t>Elmdale</t>
  </si>
  <si>
    <t>Elmore</t>
  </si>
  <si>
    <t>Elrosa</t>
  </si>
  <si>
    <t>Ely</t>
  </si>
  <si>
    <t>Elysian</t>
  </si>
  <si>
    <t>Emily</t>
  </si>
  <si>
    <t>Emmons</t>
  </si>
  <si>
    <t>Erhard</t>
  </si>
  <si>
    <t>Erskine</t>
  </si>
  <si>
    <t>Evan</t>
  </si>
  <si>
    <t>Evansville</t>
  </si>
  <si>
    <t>Eveleth</t>
  </si>
  <si>
    <t>Excelsior</t>
  </si>
  <si>
    <t>Eyota</t>
  </si>
  <si>
    <t>Fairfax</t>
  </si>
  <si>
    <t>Fairmont</t>
  </si>
  <si>
    <t>Falcon Heights</t>
  </si>
  <si>
    <t>Faribault</t>
  </si>
  <si>
    <t>Farmington</t>
  </si>
  <si>
    <t>Farwell</t>
  </si>
  <si>
    <t>Federal Dam</t>
  </si>
  <si>
    <t>Felton</t>
  </si>
  <si>
    <t>Fergus Falls</t>
  </si>
  <si>
    <t>Fertile</t>
  </si>
  <si>
    <t>Fifty Lakes</t>
  </si>
  <si>
    <t>Finlayson</t>
  </si>
  <si>
    <t>Fisher</t>
  </si>
  <si>
    <t>Flensburg</t>
  </si>
  <si>
    <t>Floodwood</t>
  </si>
  <si>
    <t>Florence</t>
  </si>
  <si>
    <t>Foley</t>
  </si>
  <si>
    <t>Forada</t>
  </si>
  <si>
    <t>Forest Lake</t>
  </si>
  <si>
    <t>Foreston</t>
  </si>
  <si>
    <t>Fort Ripley</t>
  </si>
  <si>
    <t>Fosston</t>
  </si>
  <si>
    <t>Fountain</t>
  </si>
  <si>
    <t>Foxhome</t>
  </si>
  <si>
    <t>Franklin</t>
  </si>
  <si>
    <t>Frazee</t>
  </si>
  <si>
    <t>Freeborn</t>
  </si>
  <si>
    <t>Freeport</t>
  </si>
  <si>
    <t>Fridley</t>
  </si>
  <si>
    <t>Frost</t>
  </si>
  <si>
    <t>Fulda</t>
  </si>
  <si>
    <t>Funkley</t>
  </si>
  <si>
    <t>Garfield</t>
  </si>
  <si>
    <t>Garrison</t>
  </si>
  <si>
    <t>Garvin</t>
  </si>
  <si>
    <t>Gary</t>
  </si>
  <si>
    <t>Gaylord</t>
  </si>
  <si>
    <t>Gem Lake</t>
  </si>
  <si>
    <t>Geneva</t>
  </si>
  <si>
    <t>Genola</t>
  </si>
  <si>
    <t>Georgetown</t>
  </si>
  <si>
    <t>Ghent</t>
  </si>
  <si>
    <t>Gibbon</t>
  </si>
  <si>
    <t>Gilbert</t>
  </si>
  <si>
    <t>Gilman</t>
  </si>
  <si>
    <t>Glencoe</t>
  </si>
  <si>
    <t>Glenville</t>
  </si>
  <si>
    <t>Glenwood</t>
  </si>
  <si>
    <t>Glyndon</t>
  </si>
  <si>
    <t>Golden Valley</t>
  </si>
  <si>
    <t>Gonvick</t>
  </si>
  <si>
    <t>Good Thunder</t>
  </si>
  <si>
    <t>Goodhue</t>
  </si>
  <si>
    <t>Goodridge</t>
  </si>
  <si>
    <t>Goodview</t>
  </si>
  <si>
    <t>Graceville</t>
  </si>
  <si>
    <t>Granada</t>
  </si>
  <si>
    <t>Grand Marais</t>
  </si>
  <si>
    <t>Grand Meadow</t>
  </si>
  <si>
    <t>Grand Rapids</t>
  </si>
  <si>
    <t>Granite Falls</t>
  </si>
  <si>
    <t>Grant</t>
  </si>
  <si>
    <t>Grasston</t>
  </si>
  <si>
    <t>Green Isle</t>
  </si>
  <si>
    <t>Greenbush</t>
  </si>
  <si>
    <t>Greenfield</t>
  </si>
  <si>
    <t>Greenwald</t>
  </si>
  <si>
    <t>Greenwood</t>
  </si>
  <si>
    <t>Grey Eagle</t>
  </si>
  <si>
    <t>Grove City</t>
  </si>
  <si>
    <t>Grygla</t>
  </si>
  <si>
    <t>Gully</t>
  </si>
  <si>
    <t>Hackensack</t>
  </si>
  <si>
    <t>Hadley</t>
  </si>
  <si>
    <t>Hallock</t>
  </si>
  <si>
    <t>Halma</t>
  </si>
  <si>
    <t>Halstad</t>
  </si>
  <si>
    <t>Ham Lake</t>
  </si>
  <si>
    <t>Hamburg</t>
  </si>
  <si>
    <t>Hammond</t>
  </si>
  <si>
    <t>Hampton</t>
  </si>
  <si>
    <t>Hancock</t>
  </si>
  <si>
    <t>Hanley Falls</t>
  </si>
  <si>
    <t>Hanover</t>
  </si>
  <si>
    <t>Hanska</t>
  </si>
  <si>
    <t>Harding</t>
  </si>
  <si>
    <t>Hardwick</t>
  </si>
  <si>
    <t>Harmony</t>
  </si>
  <si>
    <t>Harris</t>
  </si>
  <si>
    <t>Hartland</t>
  </si>
  <si>
    <t>Hastings</t>
  </si>
  <si>
    <t>Hatfield</t>
  </si>
  <si>
    <t>Hawley</t>
  </si>
  <si>
    <t>Hayfield</t>
  </si>
  <si>
    <t>Hayward</t>
  </si>
  <si>
    <t>Hazel Run</t>
  </si>
  <si>
    <t>Hector</t>
  </si>
  <si>
    <t>Heidelberg</t>
  </si>
  <si>
    <t>Henderson</t>
  </si>
  <si>
    <t>Hendricks</t>
  </si>
  <si>
    <t>Hendrum</t>
  </si>
  <si>
    <t>Henning</t>
  </si>
  <si>
    <t>Henriette</t>
  </si>
  <si>
    <t>Herman</t>
  </si>
  <si>
    <t>Hermantown</t>
  </si>
  <si>
    <t>Heron Lake</t>
  </si>
  <si>
    <t>Hewitt</t>
  </si>
  <si>
    <t>Hibbing</t>
  </si>
  <si>
    <t>Hill City</t>
  </si>
  <si>
    <t>Hillman</t>
  </si>
  <si>
    <t>Hills</t>
  </si>
  <si>
    <t>Hilltop</t>
  </si>
  <si>
    <t>Hinckley</t>
  </si>
  <si>
    <t>Hitterdal</t>
  </si>
  <si>
    <t>Hoffman</t>
  </si>
  <si>
    <t>Hokah</t>
  </si>
  <si>
    <t>Holdingford</t>
  </si>
  <si>
    <t>Holland</t>
  </si>
  <si>
    <t>Hollandale</t>
  </si>
  <si>
    <t>Holloway</t>
  </si>
  <si>
    <t>Holt</t>
  </si>
  <si>
    <t>Hopkins</t>
  </si>
  <si>
    <t>Houston</t>
  </si>
  <si>
    <t>Howard Lake</t>
  </si>
  <si>
    <t>Hoyt Lakes</t>
  </si>
  <si>
    <t>Hugo</t>
  </si>
  <si>
    <t>Humboldt</t>
  </si>
  <si>
    <t>Hutchinson</t>
  </si>
  <si>
    <t>Ihlen</t>
  </si>
  <si>
    <t>Independence</t>
  </si>
  <si>
    <t>International Falls</t>
  </si>
  <si>
    <t>Inver Grove Heights</t>
  </si>
  <si>
    <t>Iona</t>
  </si>
  <si>
    <t>Iron Junction</t>
  </si>
  <si>
    <t>Ironton</t>
  </si>
  <si>
    <t>Isanti</t>
  </si>
  <si>
    <t>Isle</t>
  </si>
  <si>
    <t>Ivanhoe</t>
  </si>
  <si>
    <t>Jackson</t>
  </si>
  <si>
    <t>Janesville</t>
  </si>
  <si>
    <t>Jasper</t>
  </si>
  <si>
    <t>Jeffers</t>
  </si>
  <si>
    <t>Jenkins</t>
  </si>
  <si>
    <t>Johnson</t>
  </si>
  <si>
    <t>Jordan</t>
  </si>
  <si>
    <t>Kandiyohi</t>
  </si>
  <si>
    <t>Karlstad</t>
  </si>
  <si>
    <t>Kasota</t>
  </si>
  <si>
    <t>Kasson</t>
  </si>
  <si>
    <t>Keewatin</t>
  </si>
  <si>
    <t>Kelliher</t>
  </si>
  <si>
    <t>Kellogg</t>
  </si>
  <si>
    <t>Kennedy</t>
  </si>
  <si>
    <t>Kenneth</t>
  </si>
  <si>
    <t>Kensington</t>
  </si>
  <si>
    <t>Kent</t>
  </si>
  <si>
    <t>Kenyon</t>
  </si>
  <si>
    <t>Kerkhoven</t>
  </si>
  <si>
    <t>Kerrick</t>
  </si>
  <si>
    <t>Kettle River</t>
  </si>
  <si>
    <t>Kiester</t>
  </si>
  <si>
    <t>Kilkenny</t>
  </si>
  <si>
    <t>Kimball</t>
  </si>
  <si>
    <t>Kinbrae</t>
  </si>
  <si>
    <t>Kingston</t>
  </si>
  <si>
    <t>Kinney</t>
  </si>
  <si>
    <t>La Crescent</t>
  </si>
  <si>
    <t>La Prairie</t>
  </si>
  <si>
    <t>La Salle</t>
  </si>
  <si>
    <t>Lafayette</t>
  </si>
  <si>
    <t>Lake Benton</t>
  </si>
  <si>
    <t>Lake Bronson</t>
  </si>
  <si>
    <t>Lake City</t>
  </si>
  <si>
    <t>Lake Crystal</t>
  </si>
  <si>
    <t>Lake Elmo</t>
  </si>
  <si>
    <t>Lake Henry</t>
  </si>
  <si>
    <t>Lake Lillian</t>
  </si>
  <si>
    <t>Lake Park</t>
  </si>
  <si>
    <t>Lake Shore</t>
  </si>
  <si>
    <t>Lake St Croix Beach</t>
  </si>
  <si>
    <t>Lake Wilson</t>
  </si>
  <si>
    <t>Lakefield</t>
  </si>
  <si>
    <t>Lakeland</t>
  </si>
  <si>
    <t>Lakeland Shores</t>
  </si>
  <si>
    <t>Lakeville</t>
  </si>
  <si>
    <t>Lamberton</t>
  </si>
  <si>
    <t>Lancaster</t>
  </si>
  <si>
    <t>Landfall</t>
  </si>
  <si>
    <t>Lanesboro</t>
  </si>
  <si>
    <t>Laporte</t>
  </si>
  <si>
    <t>Lastrup</t>
  </si>
  <si>
    <t>Lauderdale</t>
  </si>
  <si>
    <t>Le Center</t>
  </si>
  <si>
    <t>Le Roy</t>
  </si>
  <si>
    <t>Le Sueur</t>
  </si>
  <si>
    <t>Lengby</t>
  </si>
  <si>
    <t>Leonard</t>
  </si>
  <si>
    <t>Leonidas</t>
  </si>
  <si>
    <t>Lester Prairie</t>
  </si>
  <si>
    <t>Lewiston</t>
  </si>
  <si>
    <t>Lewisville</t>
  </si>
  <si>
    <t>Lexington</t>
  </si>
  <si>
    <t>Lilydale</t>
  </si>
  <si>
    <t>Lindstrom</t>
  </si>
  <si>
    <t>Lino Lakes</t>
  </si>
  <si>
    <t>Lismore</t>
  </si>
  <si>
    <t>Litchfield</t>
  </si>
  <si>
    <t>Little Canada</t>
  </si>
  <si>
    <t>Little Falls</t>
  </si>
  <si>
    <t>Littlefork</t>
  </si>
  <si>
    <t>Long Beach</t>
  </si>
  <si>
    <t>Long Lake</t>
  </si>
  <si>
    <t>Long Prairie</t>
  </si>
  <si>
    <t>Longville</t>
  </si>
  <si>
    <t>Lonsdale</t>
  </si>
  <si>
    <t>Loretto</t>
  </si>
  <si>
    <t>Louisburg</t>
  </si>
  <si>
    <t>Lowry</t>
  </si>
  <si>
    <t>Lucan</t>
  </si>
  <si>
    <t>Luverne</t>
  </si>
  <si>
    <t>Lyle</t>
  </si>
  <si>
    <t>Lynd</t>
  </si>
  <si>
    <t>Mabel</t>
  </si>
  <si>
    <t>Madelia</t>
  </si>
  <si>
    <t>Madison</t>
  </si>
  <si>
    <t>Madison Lake</t>
  </si>
  <si>
    <t>Magnolia</t>
  </si>
  <si>
    <t>Mahnomen</t>
  </si>
  <si>
    <t>Mahtomedi</t>
  </si>
  <si>
    <t>Manchester</t>
  </si>
  <si>
    <t>Manhattan Beach</t>
  </si>
  <si>
    <t>Mankato</t>
  </si>
  <si>
    <t>Mantorville</t>
  </si>
  <si>
    <t>Maple Grove</t>
  </si>
  <si>
    <t>Maple Lake</t>
  </si>
  <si>
    <t>Maple Plain</t>
  </si>
  <si>
    <t>Mapleton</t>
  </si>
  <si>
    <t>Mapleview</t>
  </si>
  <si>
    <t>Maplewood</t>
  </si>
  <si>
    <t>Marble</t>
  </si>
  <si>
    <t>Marietta</t>
  </si>
  <si>
    <t>Marine on St Croix</t>
  </si>
  <si>
    <t>Marshall</t>
  </si>
  <si>
    <t>Mayer</t>
  </si>
  <si>
    <t>Maynard</t>
  </si>
  <si>
    <t>Mazeppa</t>
  </si>
  <si>
    <t>McGrath</t>
  </si>
  <si>
    <t>McGregor</t>
  </si>
  <si>
    <t>McIntosh</t>
  </si>
  <si>
    <t>McKinley</t>
  </si>
  <si>
    <t>Meadowlands</t>
  </si>
  <si>
    <t>Medford</t>
  </si>
  <si>
    <t>Medicine Lake</t>
  </si>
  <si>
    <t>Medina</t>
  </si>
  <si>
    <t>Meire Grove</t>
  </si>
  <si>
    <t>Melrose</t>
  </si>
  <si>
    <t>Menahga</t>
  </si>
  <si>
    <t>Mendota</t>
  </si>
  <si>
    <t>Mendota Heights</t>
  </si>
  <si>
    <t>Mentor</t>
  </si>
  <si>
    <t>Middle River</t>
  </si>
  <si>
    <t>Miesville</t>
  </si>
  <si>
    <t>Milaca</t>
  </si>
  <si>
    <t>Milan</t>
  </si>
  <si>
    <t>Millerville</t>
  </si>
  <si>
    <t>Millville</t>
  </si>
  <si>
    <t>Milroy</t>
  </si>
  <si>
    <t>Miltona</t>
  </si>
  <si>
    <t>Minneapolis</t>
  </si>
  <si>
    <t>Minneiska</t>
  </si>
  <si>
    <t>Minneota</t>
  </si>
  <si>
    <t>Minnesota City</t>
  </si>
  <si>
    <t>Minnesota Lake</t>
  </si>
  <si>
    <t>Minnetonka</t>
  </si>
  <si>
    <t>Minnetonka Beach</t>
  </si>
  <si>
    <t>Minnetrista</t>
  </si>
  <si>
    <t>Mizpah</t>
  </si>
  <si>
    <t>Montevideo</t>
  </si>
  <si>
    <t>Montgomery</t>
  </si>
  <si>
    <t>Monticello</t>
  </si>
  <si>
    <t>Montrose</t>
  </si>
  <si>
    <t>Moorhead</t>
  </si>
  <si>
    <t>Moose Lake</t>
  </si>
  <si>
    <t>Mora</t>
  </si>
  <si>
    <t>Morgan</t>
  </si>
  <si>
    <t>Morris</t>
  </si>
  <si>
    <t>Morristown</t>
  </si>
  <si>
    <t>Morton</t>
  </si>
  <si>
    <t>Motley</t>
  </si>
  <si>
    <t>Mound</t>
  </si>
  <si>
    <t>Mounds View</t>
  </si>
  <si>
    <t>Mountain Iron</t>
  </si>
  <si>
    <t>Mountain Lake</t>
  </si>
  <si>
    <t>Murdock</t>
  </si>
  <si>
    <t>Myrtle</t>
  </si>
  <si>
    <t>Nashua</t>
  </si>
  <si>
    <t>Nashwauk</t>
  </si>
  <si>
    <t>Nassau</t>
  </si>
  <si>
    <t>Nelson</t>
  </si>
  <si>
    <t>Nerstrand</t>
  </si>
  <si>
    <t>Nevis</t>
  </si>
  <si>
    <t>New Auburn</t>
  </si>
  <si>
    <t>New Brighton</t>
  </si>
  <si>
    <t>New Germany</t>
  </si>
  <si>
    <t>New Hope</t>
  </si>
  <si>
    <t>New London</t>
  </si>
  <si>
    <t>New Munich</t>
  </si>
  <si>
    <t>New Prague</t>
  </si>
  <si>
    <t>New Richland</t>
  </si>
  <si>
    <t>New Trier</t>
  </si>
  <si>
    <t>New Ulm</t>
  </si>
  <si>
    <t>New York Mills</t>
  </si>
  <si>
    <t>Newfolden</t>
  </si>
  <si>
    <t>Newport</t>
  </si>
  <si>
    <t>Nicollet</t>
  </si>
  <si>
    <t>Nielsville</t>
  </si>
  <si>
    <t>Nimrod</t>
  </si>
  <si>
    <t>Nisswa</t>
  </si>
  <si>
    <t>Norcross</t>
  </si>
  <si>
    <t>North Branch</t>
  </si>
  <si>
    <t>North Mankato</t>
  </si>
  <si>
    <t>North Oaks</t>
  </si>
  <si>
    <t>North St Paul</t>
  </si>
  <si>
    <t>Northfield</t>
  </si>
  <si>
    <t>Northome</t>
  </si>
  <si>
    <t>Northrop</t>
  </si>
  <si>
    <t>Norwood Young America</t>
  </si>
  <si>
    <t>Oak Grove</t>
  </si>
  <si>
    <t>Oak Park Heights</t>
  </si>
  <si>
    <t>Oakdale</t>
  </si>
  <si>
    <t>Odessa</t>
  </si>
  <si>
    <t>Odin</t>
  </si>
  <si>
    <t>Ogema</t>
  </si>
  <si>
    <t>Ogilvie</t>
  </si>
  <si>
    <t>Okabena</t>
  </si>
  <si>
    <t>Oklee</t>
  </si>
  <si>
    <t>Olivia</t>
  </si>
  <si>
    <t>Onamia</t>
  </si>
  <si>
    <t>Ormsby</t>
  </si>
  <si>
    <t>Orono</t>
  </si>
  <si>
    <t>Oronoco</t>
  </si>
  <si>
    <t>Orr</t>
  </si>
  <si>
    <t>Ortonville</t>
  </si>
  <si>
    <t>Osakis</t>
  </si>
  <si>
    <t>Oslo</t>
  </si>
  <si>
    <t>Osseo</t>
  </si>
  <si>
    <t>Ostrander</t>
  </si>
  <si>
    <t>Otsego</t>
  </si>
  <si>
    <t>Ottertail</t>
  </si>
  <si>
    <t>Owatonna</t>
  </si>
  <si>
    <t>Palisade</t>
  </si>
  <si>
    <t>Park Rapids</t>
  </si>
  <si>
    <t>Parkers Prairie</t>
  </si>
  <si>
    <t>Paynesville</t>
  </si>
  <si>
    <t>Pease</t>
  </si>
  <si>
    <t>Pelican Rapids</t>
  </si>
  <si>
    <t>Pemberton</t>
  </si>
  <si>
    <t>Pennock</t>
  </si>
  <si>
    <t>Pequot Lakes</t>
  </si>
  <si>
    <t>Perham</t>
  </si>
  <si>
    <t>Perley</t>
  </si>
  <si>
    <t>Peterson</t>
  </si>
  <si>
    <t>Pierz</t>
  </si>
  <si>
    <t>Pillager</t>
  </si>
  <si>
    <t>Pine City</t>
  </si>
  <si>
    <t>Pine Island</t>
  </si>
  <si>
    <t>Pine River</t>
  </si>
  <si>
    <t>Pine Springs</t>
  </si>
  <si>
    <t>Pipestone</t>
  </si>
  <si>
    <t>Plainview</t>
  </si>
  <si>
    <t>Plato</t>
  </si>
  <si>
    <t>Plummer</t>
  </si>
  <si>
    <t>Plymouth</t>
  </si>
  <si>
    <t>Porter</t>
  </si>
  <si>
    <t>Preston</t>
  </si>
  <si>
    <t>Princeton</t>
  </si>
  <si>
    <t>Prinsburg</t>
  </si>
  <si>
    <t>Prior Lake</t>
  </si>
  <si>
    <t>Proctor</t>
  </si>
  <si>
    <t>Quamba</t>
  </si>
  <si>
    <t>Racine</t>
  </si>
  <si>
    <t>Randall</t>
  </si>
  <si>
    <t>Randolph</t>
  </si>
  <si>
    <t>Ranier</t>
  </si>
  <si>
    <t>Raymond</t>
  </si>
  <si>
    <t>Red Lake Falls</t>
  </si>
  <si>
    <t>Red Wing</t>
  </si>
  <si>
    <t>Redwood Falls</t>
  </si>
  <si>
    <t>Regal</t>
  </si>
  <si>
    <t>Remer</t>
  </si>
  <si>
    <t>Renville</t>
  </si>
  <si>
    <t>Revere</t>
  </si>
  <si>
    <t>Rice</t>
  </si>
  <si>
    <t>Richfield</t>
  </si>
  <si>
    <t>Richmond</t>
  </si>
  <si>
    <t>Richville</t>
  </si>
  <si>
    <t>Riverton</t>
  </si>
  <si>
    <t>Robbinsdale</t>
  </si>
  <si>
    <t>Rochester</t>
  </si>
  <si>
    <t>Rock Creek</t>
  </si>
  <si>
    <t>Rockford</t>
  </si>
  <si>
    <t>Rockville</t>
  </si>
  <si>
    <t>Rogers</t>
  </si>
  <si>
    <t>Rollingstone</t>
  </si>
  <si>
    <t>Ronneby</t>
  </si>
  <si>
    <t>Roosevelt</t>
  </si>
  <si>
    <t>Roscoe</t>
  </si>
  <si>
    <t>Rose Creek</t>
  </si>
  <si>
    <t>Rosemount</t>
  </si>
  <si>
    <t>Roseville</t>
  </si>
  <si>
    <t>Rothsay</t>
  </si>
  <si>
    <t>Round Lake</t>
  </si>
  <si>
    <t>Royalton</t>
  </si>
  <si>
    <t>Rush City</t>
  </si>
  <si>
    <t>Rushford</t>
  </si>
  <si>
    <t>Rushford Village</t>
  </si>
  <si>
    <t>Rushmore</t>
  </si>
  <si>
    <t>Russell</t>
  </si>
  <si>
    <t>Ruthton</t>
  </si>
  <si>
    <t>Rutledge</t>
  </si>
  <si>
    <t>Sabin</t>
  </si>
  <si>
    <t>Sacred Heart</t>
  </si>
  <si>
    <t>Sanborn</t>
  </si>
  <si>
    <t>Sandstone</t>
  </si>
  <si>
    <t>Sargeant</t>
  </si>
  <si>
    <t>Sartell</t>
  </si>
  <si>
    <t>Sauk Centre</t>
  </si>
  <si>
    <t>Sauk Rapids</t>
  </si>
  <si>
    <t>Savage</t>
  </si>
  <si>
    <t>Scandia</t>
  </si>
  <si>
    <t>Scanlon</t>
  </si>
  <si>
    <t>Seaforth</t>
  </si>
  <si>
    <t>Sebeka</t>
  </si>
  <si>
    <t>Sedan</t>
  </si>
  <si>
    <t>Shafer</t>
  </si>
  <si>
    <t>Shakopee</t>
  </si>
  <si>
    <t>Shelly</t>
  </si>
  <si>
    <t>Sherburn</t>
  </si>
  <si>
    <t>Shevlin</t>
  </si>
  <si>
    <t>Shoreview</t>
  </si>
  <si>
    <t>Shorewood</t>
  </si>
  <si>
    <t>Silver Bay</t>
  </si>
  <si>
    <t>Silver Lake</t>
  </si>
  <si>
    <t>Skyline</t>
  </si>
  <si>
    <t>Slayton</t>
  </si>
  <si>
    <t>Sleepy Eye</t>
  </si>
  <si>
    <t>Sobieski</t>
  </si>
  <si>
    <t>Solway</t>
  </si>
  <si>
    <t>South Haven</t>
  </si>
  <si>
    <t>South St Paul</t>
  </si>
  <si>
    <t>Spicer</t>
  </si>
  <si>
    <t>Spring Grove</t>
  </si>
  <si>
    <t>Spring Hill</t>
  </si>
  <si>
    <t>Spring Lake Park</t>
  </si>
  <si>
    <t>Spring Park</t>
  </si>
  <si>
    <t>Spring Valley</t>
  </si>
  <si>
    <t>Springfield</t>
  </si>
  <si>
    <t>Squaw Lake</t>
  </si>
  <si>
    <t>St Anthony</t>
  </si>
  <si>
    <t>St Anthony Village</t>
  </si>
  <si>
    <t>St Augusta</t>
  </si>
  <si>
    <t>St Bonifacius</t>
  </si>
  <si>
    <t>St Charles</t>
  </si>
  <si>
    <t>St Clair</t>
  </si>
  <si>
    <t>St Cloud</t>
  </si>
  <si>
    <t>St Francis</t>
  </si>
  <si>
    <t>St Hilaire</t>
  </si>
  <si>
    <t>St James</t>
  </si>
  <si>
    <t>St Joseph</t>
  </si>
  <si>
    <t>St Leo</t>
  </si>
  <si>
    <t>St Louis Park</t>
  </si>
  <si>
    <t>St Martin</t>
  </si>
  <si>
    <t>St Mary's Point</t>
  </si>
  <si>
    <t>St Michael</t>
  </si>
  <si>
    <t>St Paul</t>
  </si>
  <si>
    <t>St Paul Park</t>
  </si>
  <si>
    <t>St Peter</t>
  </si>
  <si>
    <t>St Rosa</t>
  </si>
  <si>
    <t>St Stephen</t>
  </si>
  <si>
    <t>St Vincent</t>
  </si>
  <si>
    <t>Stacy</t>
  </si>
  <si>
    <t>Staples</t>
  </si>
  <si>
    <t>Starbuck</t>
  </si>
  <si>
    <t>Steen</t>
  </si>
  <si>
    <t>Stephen</t>
  </si>
  <si>
    <t>Stewart</t>
  </si>
  <si>
    <t>Stewartville</t>
  </si>
  <si>
    <t>Stillwater</t>
  </si>
  <si>
    <t>Stockton</t>
  </si>
  <si>
    <t>Storden</t>
  </si>
  <si>
    <t>Strandquist</t>
  </si>
  <si>
    <t>Strathcona</t>
  </si>
  <si>
    <t>Sturgeon Lake</t>
  </si>
  <si>
    <t>Sunburg</t>
  </si>
  <si>
    <t>Sunfish Lake</t>
  </si>
  <si>
    <t>Swanville</t>
  </si>
  <si>
    <t>Taconite</t>
  </si>
  <si>
    <t>Tamarack</t>
  </si>
  <si>
    <t>Taopi</t>
  </si>
  <si>
    <t>Taunton</t>
  </si>
  <si>
    <t>Taylors Falls</t>
  </si>
  <si>
    <t>Tenney</t>
  </si>
  <si>
    <t>Tenstrike</t>
  </si>
  <si>
    <t>Thief River Falls</t>
  </si>
  <si>
    <t>Thomson</t>
  </si>
  <si>
    <t>Tintah</t>
  </si>
  <si>
    <t>Tonka Bay</t>
  </si>
  <si>
    <t>Tower</t>
  </si>
  <si>
    <t>Tracy</t>
  </si>
  <si>
    <t>Trail</t>
  </si>
  <si>
    <t>Trimont</t>
  </si>
  <si>
    <t>Trommald</t>
  </si>
  <si>
    <t>Trosky</t>
  </si>
  <si>
    <t>Truman</t>
  </si>
  <si>
    <t>Turtle River</t>
  </si>
  <si>
    <t>Twin Lakes</t>
  </si>
  <si>
    <t>Twin Valley</t>
  </si>
  <si>
    <t>Two Harbors</t>
  </si>
  <si>
    <t>Tyler</t>
  </si>
  <si>
    <t>Ulen</t>
  </si>
  <si>
    <t>Underwood</t>
  </si>
  <si>
    <t>Upsala</t>
  </si>
  <si>
    <t>Urbank</t>
  </si>
  <si>
    <t>Utica</t>
  </si>
  <si>
    <t>Vadnais Heights</t>
  </si>
  <si>
    <t>Vergas</t>
  </si>
  <si>
    <t>Vermillion</t>
  </si>
  <si>
    <t>Verndale</t>
  </si>
  <si>
    <t>Vernon Center</t>
  </si>
  <si>
    <t>Vesta</t>
  </si>
  <si>
    <t>Victoria</t>
  </si>
  <si>
    <t>Viking</t>
  </si>
  <si>
    <t>Villard</t>
  </si>
  <si>
    <t>Vining</t>
  </si>
  <si>
    <t>Virginia</t>
  </si>
  <si>
    <t>Wabasha</t>
  </si>
  <si>
    <t>Wabasso</t>
  </si>
  <si>
    <t>Waconia</t>
  </si>
  <si>
    <t>Wadena</t>
  </si>
  <si>
    <t>Wahkon</t>
  </si>
  <si>
    <t>Waite Park</t>
  </si>
  <si>
    <t>Waldorf</t>
  </si>
  <si>
    <t>Walker</t>
  </si>
  <si>
    <t>Walnut Grove</t>
  </si>
  <si>
    <t>Walters</t>
  </si>
  <si>
    <t>Waltham</t>
  </si>
  <si>
    <t>Wanamingo</t>
  </si>
  <si>
    <t>Wanda</t>
  </si>
  <si>
    <t>Warba</t>
  </si>
  <si>
    <t>Warren</t>
  </si>
  <si>
    <t>Warroad</t>
  </si>
  <si>
    <t>Waseca</t>
  </si>
  <si>
    <t>Watertown</t>
  </si>
  <si>
    <t>Waterville</t>
  </si>
  <si>
    <t>Watkins</t>
  </si>
  <si>
    <t>Watson</t>
  </si>
  <si>
    <t>Waubun</t>
  </si>
  <si>
    <t>Waverly</t>
  </si>
  <si>
    <t>Wayzata</t>
  </si>
  <si>
    <t>Welcome</t>
  </si>
  <si>
    <t>Wells</t>
  </si>
  <si>
    <t>Wendell</t>
  </si>
  <si>
    <t>West Concord</t>
  </si>
  <si>
    <t>West St Paul</t>
  </si>
  <si>
    <t>West Union</t>
  </si>
  <si>
    <t>Westbrook</t>
  </si>
  <si>
    <t>Westport</t>
  </si>
  <si>
    <t>Whalan</t>
  </si>
  <si>
    <t>Wheaton</t>
  </si>
  <si>
    <t>White Bear Lake</t>
  </si>
  <si>
    <t>Wilder</t>
  </si>
  <si>
    <t>Willernie</t>
  </si>
  <si>
    <t>Williams</t>
  </si>
  <si>
    <t>Willmar</t>
  </si>
  <si>
    <t>Willow River</t>
  </si>
  <si>
    <t>Wilmont</t>
  </si>
  <si>
    <t>Wilton</t>
  </si>
  <si>
    <t>Windom</t>
  </si>
  <si>
    <t>Winger</t>
  </si>
  <si>
    <t>Winnebago</t>
  </si>
  <si>
    <t>Winona</t>
  </si>
  <si>
    <t>Winsted</t>
  </si>
  <si>
    <t>Winthrop</t>
  </si>
  <si>
    <t>Winton</t>
  </si>
  <si>
    <t>Wolf Lake</t>
  </si>
  <si>
    <t>Wolverton</t>
  </si>
  <si>
    <t>Wood Lake</t>
  </si>
  <si>
    <t>Woodbury</t>
  </si>
  <si>
    <t>Woodland</t>
  </si>
  <si>
    <t>Woodstock</t>
  </si>
  <si>
    <t>Worthington</t>
  </si>
  <si>
    <t>Wrenshall</t>
  </si>
  <si>
    <t>Wright</t>
  </si>
  <si>
    <t>Wykoff</t>
  </si>
  <si>
    <t>Wyoming</t>
  </si>
  <si>
    <t>Zemple</t>
  </si>
  <si>
    <t>Zimmerman</t>
  </si>
  <si>
    <t>Zumbro Falls</t>
  </si>
  <si>
    <t>Zumbrota</t>
  </si>
  <si>
    <t>Benton</t>
  </si>
  <si>
    <t>Big Stone</t>
  </si>
  <si>
    <t>Brown</t>
  </si>
  <si>
    <t>Cass</t>
  </si>
  <si>
    <t>Chippewa</t>
  </si>
  <si>
    <t>Chisago</t>
  </si>
  <si>
    <t>Clay</t>
  </si>
  <si>
    <t>Crow Wing</t>
  </si>
  <si>
    <t>Dodge</t>
  </si>
  <si>
    <t>Fillmore</t>
  </si>
  <si>
    <t>Hubbard</t>
  </si>
  <si>
    <t>Itasca</t>
  </si>
  <si>
    <t>Kanabec</t>
  </si>
  <si>
    <t>Kittson</t>
  </si>
  <si>
    <t>Koochiching</t>
  </si>
  <si>
    <t>Lac qui Parle</t>
  </si>
  <si>
    <t>Lake</t>
  </si>
  <si>
    <t>Lake of the Woods</t>
  </si>
  <si>
    <t>Lincoln</t>
  </si>
  <si>
    <t>Martin</t>
  </si>
  <si>
    <t>McLeod</t>
  </si>
  <si>
    <t>Meeker</t>
  </si>
  <si>
    <t>Mille Lacs</t>
  </si>
  <si>
    <t>Morrison</t>
  </si>
  <si>
    <t>Mower</t>
  </si>
  <si>
    <t>Nobles</t>
  </si>
  <si>
    <t>Norman</t>
  </si>
  <si>
    <t>Olmsted</t>
  </si>
  <si>
    <t>Otter Tail</t>
  </si>
  <si>
    <t>Pennington</t>
  </si>
  <si>
    <t>Pine</t>
  </si>
  <si>
    <t>Polk</t>
  </si>
  <si>
    <t>Pope</t>
  </si>
  <si>
    <t>Red Lake</t>
  </si>
  <si>
    <t>Redwood</t>
  </si>
  <si>
    <t>Rock</t>
  </si>
  <si>
    <t>Sherburne</t>
  </si>
  <si>
    <t>Sibley</t>
  </si>
  <si>
    <t>St. Louis</t>
  </si>
  <si>
    <t>Stearns</t>
  </si>
  <si>
    <t>Steele</t>
  </si>
  <si>
    <t>Stevens</t>
  </si>
  <si>
    <t>Swift</t>
  </si>
  <si>
    <t>Todd</t>
  </si>
  <si>
    <t>Traverse</t>
  </si>
  <si>
    <t>Watonwan</t>
  </si>
  <si>
    <t>Wilkin</t>
  </si>
  <si>
    <t>District 1</t>
  </si>
  <si>
    <t>District 2</t>
  </si>
  <si>
    <t>District 3</t>
  </si>
  <si>
    <t>District 4</t>
  </si>
  <si>
    <t>District 6</t>
  </si>
  <si>
    <t>District 7</t>
  </si>
  <si>
    <t>District 8</t>
  </si>
  <si>
    <t>Controller Model</t>
  </si>
  <si>
    <t>SECTION 1: RIGHT-OF-WAY TRANSFER TIME CALCULATION</t>
  </si>
  <si>
    <t>Preempt verification and response time</t>
  </si>
  <si>
    <t>1.</t>
  </si>
  <si>
    <t>2.</t>
  </si>
  <si>
    <t>3.</t>
  </si>
  <si>
    <t>4.</t>
  </si>
  <si>
    <t>5.</t>
  </si>
  <si>
    <t>6.</t>
  </si>
  <si>
    <t>7.</t>
  </si>
  <si>
    <t>8.</t>
  </si>
  <si>
    <t>9.</t>
  </si>
  <si>
    <t>Minimum green time during right-of-way transfer (sec)</t>
  </si>
  <si>
    <t>Controller response time to preempt (sec)</t>
  </si>
  <si>
    <t>Preempt verification and response time (sec): add lines 1 and 2</t>
  </si>
  <si>
    <t>Other green time during right-of-way transfer (sec)</t>
  </si>
  <si>
    <t>Yellow change time (sec)</t>
  </si>
  <si>
    <t>Red clearance time (sec)</t>
  </si>
  <si>
    <t>10.</t>
  </si>
  <si>
    <t>11.</t>
  </si>
  <si>
    <t>12.</t>
  </si>
  <si>
    <t>13.</t>
  </si>
  <si>
    <t>14.</t>
  </si>
  <si>
    <t>15.</t>
  </si>
  <si>
    <t>Minimum walk time during right-of-way transfer (sec)</t>
  </si>
  <si>
    <t>Pedestrian clearance time during right-of-way transfer (sec)</t>
  </si>
  <si>
    <t>Vehicle yellow change time, if not included on line 12 (sec)</t>
  </si>
  <si>
    <t>Vehicle red clearance time, if not included on line 12 (sec)</t>
  </si>
  <si>
    <t>16.</t>
  </si>
  <si>
    <t>GUIDE FOR DETERMINING TIME REQUIRMENTS FOR</t>
  </si>
  <si>
    <t>TRAFFIC SIGNAL PREEMPTION AT HIGHWAY-RAIL GRADE CROSSINGS</t>
  </si>
  <si>
    <t>17.</t>
  </si>
  <si>
    <t>Remarks</t>
  </si>
  <si>
    <t>Controller type:</t>
  </si>
  <si>
    <t>Date</t>
  </si>
  <si>
    <t>Completed by</t>
  </si>
  <si>
    <t>District Approval</t>
  </si>
  <si>
    <t>Parallel Street Name</t>
  </si>
  <si>
    <t>Crossing Street Name</t>
  </si>
  <si>
    <t>Railroad Contact</t>
  </si>
  <si>
    <t>Phone</t>
  </si>
  <si>
    <t>Railroad</t>
  </si>
  <si>
    <t>Crossing DOT#</t>
  </si>
  <si>
    <t>SECTION 2: QUEUE CLEARANCE TIME CALCULATION</t>
  </si>
  <si>
    <t>18.</t>
  </si>
  <si>
    <t>19.</t>
  </si>
  <si>
    <t>20.</t>
  </si>
  <si>
    <t>21.</t>
  </si>
  <si>
    <t>22.</t>
  </si>
  <si>
    <t>23.</t>
  </si>
  <si>
    <t>24.</t>
  </si>
  <si>
    <t>25.</t>
  </si>
  <si>
    <t>SECTION 3: MAXIMUM PREEMPTION TIME CALCULATION</t>
  </si>
  <si>
    <t>26.</t>
  </si>
  <si>
    <t>27.</t>
  </si>
  <si>
    <t>28.</t>
  </si>
  <si>
    <t>29.</t>
  </si>
  <si>
    <t>SECTION 4: SUFFICIENT WARNING TIME CHECK</t>
  </si>
  <si>
    <t>30.</t>
  </si>
  <si>
    <t>31.</t>
  </si>
  <si>
    <t>32.</t>
  </si>
  <si>
    <t>33.</t>
  </si>
  <si>
    <t>34.</t>
  </si>
  <si>
    <t>35.</t>
  </si>
  <si>
    <t xml:space="preserve">Design vehicle type: </t>
  </si>
  <si>
    <t>Read from Figure 2 in instructions</t>
  </si>
  <si>
    <t>Remarks:</t>
  </si>
  <si>
    <t>Preempt delay time (sec)</t>
  </si>
  <si>
    <t>Right-of-way transfer time (sec): add lines 3 and 16</t>
  </si>
  <si>
    <t>Clear storage distance (CSD, feet)</t>
  </si>
  <si>
    <t>Minimum track clearance distance (MTCD, feet)</t>
  </si>
  <si>
    <t>Design vehicle length (DVL, feet)</t>
  </si>
  <si>
    <t>Queue start-up distance (L, feet): add lines 18 and 19</t>
  </si>
  <si>
    <t>Time required for design vehicle to start moving (sec): calculated as 2+(L/20)</t>
  </si>
  <si>
    <t>Design vehicle clearance distance (DVCD, feet): add lines 19 and 20</t>
  </si>
  <si>
    <t>Time for design vehicle to accelerate through the DVCD (sec)</t>
  </si>
  <si>
    <t>Preempt Trap Check</t>
  </si>
  <si>
    <t>36.</t>
  </si>
  <si>
    <t>37.</t>
  </si>
  <si>
    <t>38.</t>
  </si>
  <si>
    <t>39.</t>
  </si>
  <si>
    <t>40.</t>
  </si>
  <si>
    <t>41.</t>
  </si>
  <si>
    <t>42.</t>
  </si>
  <si>
    <t>43.</t>
  </si>
  <si>
    <t>44.</t>
  </si>
  <si>
    <t>Clearing of Clear Storage Distance</t>
  </si>
  <si>
    <t>45.</t>
  </si>
  <si>
    <t>46.</t>
  </si>
  <si>
    <t>47.</t>
  </si>
  <si>
    <t>48.</t>
  </si>
  <si>
    <t>49.</t>
  </si>
  <si>
    <t>50.</t>
  </si>
  <si>
    <t>51.</t>
  </si>
  <si>
    <t>Minimum duration for the track clearance green interval (sec)</t>
  </si>
  <si>
    <t>Preempt verification and response time (sec): line 3</t>
  </si>
  <si>
    <t>Time required for design vehicle to accelerate through DVRD (sec)</t>
  </si>
  <si>
    <t>Track clearance green interval (seconds): maximum of lines 44 and 50, round up to nearest full second</t>
  </si>
  <si>
    <t>SECTION 6: VEHICLE-GATE INTERACTION CHECK (OPTIONAL)</t>
  </si>
  <si>
    <t>52.</t>
  </si>
  <si>
    <t>53.</t>
  </si>
  <si>
    <t>55.</t>
  </si>
  <si>
    <t>56.</t>
  </si>
  <si>
    <t>57.</t>
  </si>
  <si>
    <t>58.</t>
  </si>
  <si>
    <t>59.</t>
  </si>
  <si>
    <t>60.</t>
  </si>
  <si>
    <t>61.</t>
  </si>
  <si>
    <t>Right-of-way transfer time (sec): line 17</t>
  </si>
  <si>
    <t>Proportion of non-interaction gate descent time</t>
  </si>
  <si>
    <t>Advance preemption time (APT) required to avoid design vehicle-gate interaction (sec):</t>
  </si>
  <si>
    <t>Maximum APT (sec): multiply line 36 and 37</t>
  </si>
  <si>
    <t>Item descriptions</t>
  </si>
  <si>
    <t>In the drawing above:</t>
  </si>
  <si>
    <t>North is located where?</t>
  </si>
  <si>
    <t>Railroad Company</t>
  </si>
  <si>
    <t>Railroad Contact Person</t>
  </si>
  <si>
    <t>Railroad Contact Phone #</t>
  </si>
  <si>
    <t>DOT Crossing #</t>
  </si>
  <si>
    <t>N arrow</t>
  </si>
  <si>
    <t>Up and Right</t>
  </si>
  <si>
    <t>Straight Up</t>
  </si>
  <si>
    <t>Straight Right</t>
  </si>
  <si>
    <t>Down and Right</t>
  </si>
  <si>
    <t>Straight Down</t>
  </si>
  <si>
    <t>Down and Left</t>
  </si>
  <si>
    <t>Straight Left</t>
  </si>
  <si>
    <t>Up and Left</t>
  </si>
  <si>
    <t>value selected:</t>
  </si>
  <si>
    <t>Name of Street Crossing Tracks:</t>
  </si>
  <si>
    <t>Name of Street Parallel to Tracks:</t>
  </si>
  <si>
    <t>ASC/2</t>
  </si>
  <si>
    <t>ASC/3</t>
  </si>
  <si>
    <t>ASC/8000</t>
  </si>
  <si>
    <t>EPAC</t>
  </si>
  <si>
    <t>Item #</t>
  </si>
  <si>
    <t>Line</t>
  </si>
  <si>
    <t>Remarks about this line</t>
  </si>
  <si>
    <t>Design vehicle</t>
  </si>
  <si>
    <t>WB-65</t>
  </si>
  <si>
    <t>Douglas</t>
  </si>
  <si>
    <t>Murray</t>
  </si>
  <si>
    <t>Form</t>
  </si>
  <si>
    <t>Constant</t>
  </si>
  <si>
    <t>Acceleration</t>
  </si>
  <si>
    <t>Type</t>
  </si>
  <si>
    <t>Vehicle</t>
  </si>
  <si>
    <t>Rate</t>
  </si>
  <si>
    <t>(ft/sec/sec)</t>
  </si>
  <si>
    <t>WB-50</t>
  </si>
  <si>
    <t>Characteristics</t>
  </si>
  <si>
    <t>Length</t>
  </si>
  <si>
    <t>(ft)</t>
  </si>
  <si>
    <t>Design Vehicle</t>
  </si>
  <si>
    <t>(used to fill values initially)</t>
  </si>
  <si>
    <t>Driver</t>
  </si>
  <si>
    <t>Reaction</t>
  </si>
  <si>
    <t>Time (sec)</t>
  </si>
  <si>
    <t>Total Railroad Warning Time</t>
  </si>
  <si>
    <t>Overall Max</t>
  </si>
  <si>
    <t>Cell values derived from equations</t>
  </si>
  <si>
    <t>Extra Second for Train Arrival</t>
  </si>
  <si>
    <t>Max of Signal Timing</t>
  </si>
  <si>
    <t>Max of Vehicle Handling</t>
  </si>
  <si>
    <t>WARNINGS</t>
  </si>
  <si>
    <t>Text</t>
  </si>
  <si>
    <t>Test</t>
  </si>
  <si>
    <t>To avoid missing fields, it is recommended that the &lt;Tab&gt; key be used to advance from one data entry field (highlighted in green) to the next.</t>
  </si>
  <si>
    <t>min=</t>
  </si>
  <si>
    <t>1. LOCATION DATA</t>
  </si>
  <si>
    <t>Agency</t>
  </si>
  <si>
    <t>RR Warning Devices</t>
  </si>
  <si>
    <t>Controller Operation</t>
  </si>
  <si>
    <t>EVP lights working</t>
  </si>
  <si>
    <t>Directions</t>
  </si>
  <si>
    <t>Y or N</t>
  </si>
  <si>
    <t>CITY:</t>
  </si>
  <si>
    <t>COUNTY:</t>
  </si>
  <si>
    <t>OPERATING AGENCY:</t>
  </si>
  <si>
    <t>Mn/DOT</t>
  </si>
  <si>
    <t>Gates and flashers.</t>
  </si>
  <si>
    <t>Actuated</t>
  </si>
  <si>
    <t>Yes.</t>
  </si>
  <si>
    <t>NB</t>
  </si>
  <si>
    <t>Flashers, no gates.</t>
  </si>
  <si>
    <t>Pretimed</t>
  </si>
  <si>
    <t>No.</t>
  </si>
  <si>
    <t>EB</t>
  </si>
  <si>
    <t>HIGHWAY INTERSECTION:</t>
  </si>
  <si>
    <t>Mn/DOT DISTRICT:</t>
  </si>
  <si>
    <t>N/A</t>
  </si>
  <si>
    <t>SB</t>
  </si>
  <si>
    <t>No.  See notes.</t>
  </si>
  <si>
    <t>WB</t>
  </si>
  <si>
    <t>RAILROAD COMPANY:</t>
  </si>
  <si>
    <t>RAILROAD INVENTORY NUMBER:</t>
  </si>
  <si>
    <t>No train present.</t>
  </si>
  <si>
    <t>CRITICAL PHASES</t>
  </si>
  <si>
    <t>PREEMPT HOLD OR CYCLE PHASES</t>
  </si>
  <si>
    <t>RR ACTIVE WARNING DEVICES:</t>
  </si>
  <si>
    <t>CONTROLLER MODEL:</t>
  </si>
  <si>
    <t>OPERATION (pretimed/actuated):</t>
  </si>
  <si>
    <t>DETECTOR MODEL/TYPE:</t>
  </si>
  <si>
    <t>EVP PRESENT?</t>
  </si>
  <si>
    <t>MAXIMUM TRAIN SPEED (MPH):</t>
  </si>
  <si>
    <t>NUMBER OF TRACKS:</t>
  </si>
  <si>
    <t>NUMBER OF TRAINS PER DAY (and any helpful additional information):</t>
  </si>
  <si>
    <t>WORKING MANUAL PREEMPTION SWITCH IN CABINET?</t>
  </si>
  <si>
    <t>LOOPS UPSTREAM OF TRACKS (if vehicles must stop before tracks)?</t>
  </si>
  <si>
    <t>APPROACH AND ISLAND LENGTHS (FEET):</t>
  </si>
  <si>
    <t>TYPE OF BACKUP POWER:</t>
  </si>
  <si>
    <t xml:space="preserve">Island: </t>
  </si>
  <si>
    <t xml:space="preserve">Approaches: </t>
  </si>
  <si>
    <t>DOES MEASURED WARNING TIME MEET OR EXCEED MAXIMUM WARNING TIME NEEDED BY TRAFFIC SIGNAL?</t>
  </si>
  <si>
    <t>HIGHWAY</t>
  </si>
  <si>
    <t>INSPECTION DATE:</t>
  </si>
  <si>
    <t>RAILROAD</t>
  </si>
  <si>
    <t xml:space="preserve"> sec.</t>
  </si>
  <si>
    <t>Equipment Response (Buffer) Time:</t>
  </si>
  <si>
    <t>Extra Warning Time (overspeed tolerance, wide/angled crossings):</t>
  </si>
  <si>
    <t>Minimum Warning Time:</t>
  </si>
  <si>
    <t>Advance Preemption Time:</t>
  </si>
  <si>
    <t>Test #</t>
  </si>
  <si>
    <t>Train's Direction of Travel</t>
  </si>
  <si>
    <t>Cumulative Time (sec)</t>
  </si>
  <si>
    <t>Preempt call received at</t>
  </si>
  <si>
    <t>Railroad flasher activated at</t>
  </si>
  <si>
    <t>Gate descent started at</t>
  </si>
  <si>
    <t>Gate descent completed at</t>
  </si>
  <si>
    <t>End of track clearance green (start of track clearance yellow) at</t>
  </si>
  <si>
    <t>Train arrived at</t>
  </si>
  <si>
    <t>Railroad equipment and lamps functioned:</t>
  </si>
  <si>
    <t>Track clearance and preempt hold/cycle phases operated as expected:</t>
  </si>
  <si>
    <t>by:</t>
  </si>
  <si>
    <t>date:</t>
  </si>
  <si>
    <t>P</t>
  </si>
  <si>
    <t>SU</t>
  </si>
  <si>
    <t>S-BUS 40</t>
  </si>
  <si>
    <t>BUS-40</t>
  </si>
  <si>
    <t>BUS-45</t>
  </si>
  <si>
    <t>CITY-BUS</t>
  </si>
  <si>
    <t>S-BUS 36</t>
  </si>
  <si>
    <t>A-BUS</t>
  </si>
  <si>
    <t>WB-40</t>
  </si>
  <si>
    <t>WB-62</t>
  </si>
  <si>
    <t>WB-67</t>
  </si>
  <si>
    <t>WB-67D</t>
  </si>
  <si>
    <t>WB-100T</t>
  </si>
  <si>
    <t>WB-109D</t>
  </si>
  <si>
    <t>Gates</t>
  </si>
  <si>
    <t>REFERENCE</t>
  </si>
  <si>
    <t>Operating Agency</t>
  </si>
  <si>
    <t>Other</t>
  </si>
  <si>
    <t>TRACK CLEARANCE PHASE(S)</t>
  </si>
  <si>
    <t>2. RAILROAD PREEMPTION PHASING SEQUENCE</t>
  </si>
  <si>
    <t>Track clearance phase(s): get from controller</t>
  </si>
  <si>
    <t>Preempt hold/cycle phase(s): get from controller</t>
  </si>
  <si>
    <t>Preempt number(s) for railroad preemption: get from controller</t>
  </si>
  <si>
    <r>
      <t xml:space="preserve">COMPLETE TIMING FORM BEFORE FILLING OUT THIS SHEET
</t>
    </r>
    <r>
      <rPr>
        <b/>
        <sz val="10"/>
        <color indexed="10"/>
        <rFont val="Arial"/>
        <family val="2"/>
      </rPr>
      <t>(Much of this form uses values from the Timing Form.)</t>
    </r>
  </si>
  <si>
    <t>Vehicle Type</t>
  </si>
  <si>
    <t>Accel rate</t>
  </si>
  <si>
    <t>Leave gray area blank.</t>
  </si>
  <si>
    <t>Lookup functions utilize the</t>
  </si>
  <si>
    <t>"Vehicle Type" column above</t>
  </si>
  <si>
    <t>to search for information in the</t>
  </si>
  <si>
    <t>other columns above.</t>
  </si>
  <si>
    <t>TABLES -&gt;</t>
  </si>
  <si>
    <t>FIGURES  AND</t>
  </si>
  <si>
    <t>TABLE 2 -- FACTORS FOR UPHILL GRADES</t>
  </si>
  <si>
    <t>FIGURE 2 -- ACCELERATION TIME FOR DISTANCES UP TO 400 FEET (LEVEL SURFACE)</t>
  </si>
  <si>
    <t>TABLE 3 AND EQUATION 1 -- ACCLERATION TIMES FOR DISTANCES GREATER THAN 400 FEET</t>
  </si>
  <si>
    <t>FIGURE 4 AND FIGURE 5 -- GATE INTERACTION</t>
  </si>
  <si>
    <t>DATE OF MOST CURRENT RAILROAD PLANS (in bungalow):</t>
  </si>
  <si>
    <t>MAXIMUM WARNING TIME NEEDED BY TRAFFIC SIGNAL:</t>
  </si>
  <si>
    <t>Measured Total Warning Time:</t>
  </si>
  <si>
    <t>Total Warning Time (excludes equipment response/buffer time):</t>
  </si>
  <si>
    <t>3. RAILROAD DATA</t>
  </si>
  <si>
    <t>4. TRAFFIC SIGNAL HARDWARE DATA</t>
  </si>
  <si>
    <r>
      <t xml:space="preserve">5. RAILROAD EQUIPMENT </t>
    </r>
    <r>
      <rPr>
        <b/>
        <u/>
        <sz val="9"/>
        <color indexed="9"/>
        <rFont val="Arial"/>
        <family val="2"/>
      </rPr>
      <t>PROGRAMMED</t>
    </r>
    <r>
      <rPr>
        <b/>
        <sz val="9"/>
        <color indexed="9"/>
        <rFont val="Arial"/>
        <family val="2"/>
      </rPr>
      <t xml:space="preserve"> TIMINGS</t>
    </r>
  </si>
  <si>
    <t>Weather Conditions:</t>
  </si>
  <si>
    <t>6. NOTES</t>
  </si>
  <si>
    <t>7. FIELD TESTING AND INSPECTION</t>
  </si>
  <si>
    <r>
      <t>8. REVIEW TEAM</t>
    </r>
    <r>
      <rPr>
        <b/>
        <sz val="8"/>
        <color indexed="9"/>
        <rFont val="Arial"/>
        <family val="2"/>
      </rPr>
      <t xml:space="preserve"> (INCLUDING TELEPHONE NUMBERS)</t>
    </r>
  </si>
  <si>
    <t>9. OTHER INFORMATION/NOTES</t>
  </si>
  <si>
    <t>Call to make appointments with the appropriate railroad personnel.  Also check to see what their safety equipment and clothing requirements are.  Some may require steel toe boots, safety glasses, hardhat with railroad sock, and/or reflective vest.</t>
  </si>
  <si>
    <t>Railroad Pre-Inspection Checklist</t>
  </si>
  <si>
    <t>Review the Timing Form and determine if any controller timings have changed.  If so, complete a new timing form.</t>
  </si>
  <si>
    <t>Bring 2 copies of the Inspection Form to the inspection.  One signed copy goes in our file, and one signed copy is given to the railroad.</t>
  </si>
  <si>
    <t>At the time of the annual inspection, it is preferred that a train be available to travel in both directions across the grade crossing at maximum speed.  Use a stopwatch to determine the actual times observed, recording these times on the Inspection Form.</t>
  </si>
  <si>
    <t>Identify and note any changes which have occurred since the last inspection or which are planned to occur in the number of trains per day/week/year or in maximum train speed.</t>
  </si>
  <si>
    <t>Mn/DOT ANNUAL TRAFFIC SIGNAL AND RAILROAD PREEMPTION INSPECTION FORM</t>
  </si>
  <si>
    <t>GATE-DOWN LOGIC INSTALLED?</t>
  </si>
  <si>
    <t>Set in preemptor settings</t>
  </si>
  <si>
    <t>Use front page values</t>
  </si>
  <si>
    <t>Read from Figure 5</t>
  </si>
  <si>
    <t>Railroad Interval-Advance Preemption</t>
  </si>
  <si>
    <t>Railroad Interval-Lights Flashing</t>
  </si>
  <si>
    <t>Railroad Interval-Gates Descending</t>
  </si>
  <si>
    <t>Railroad Interval-Gates Horizontal</t>
  </si>
  <si>
    <t>Railroad Interval-Train Crossing</t>
  </si>
  <si>
    <t>Signal Interval-Controller Delay</t>
  </si>
  <si>
    <t>Signal Interval-ROW Transfer Green/Walk</t>
  </si>
  <si>
    <t>Signal Interval-ROW Transfer FDW</t>
  </si>
  <si>
    <t>Signal Interval-ROW Transfer Yellow</t>
  </si>
  <si>
    <t>Signal Interval-ROW Transfer Red</t>
  </si>
  <si>
    <t>Signal Interval-Track Clearance Green</t>
  </si>
  <si>
    <t>Signal Interval-Track Clearance Green Terminated</t>
  </si>
  <si>
    <t>Vehicle Stopped at Tracks, Signal Red (ROW Transfer Time)</t>
  </si>
  <si>
    <t>Vehicle Stopped at Tracks, Signal Green, Queue Ahead Starting to Move</t>
  </si>
  <si>
    <t>Vehicle Moving, Crossing Tracks</t>
  </si>
  <si>
    <t>Vehicle Has Cleared Tracks Before Train Arrival (Separation Time)</t>
  </si>
  <si>
    <t>FIGURES 4-5 &gt;</t>
  </si>
  <si>
    <t>TABLE 3 &gt;</t>
  </si>
  <si>
    <t>TABLE 2 &gt;</t>
  </si>
  <si>
    <t>FIGURE 2 &gt;</t>
  </si>
  <si>
    <t>HXP-3 constant warning time; advance preemption</t>
  </si>
  <si>
    <t>None.</t>
  </si>
  <si>
    <t xml:space="preserve">Important that train is present for testing procedure.  Testing by </t>
  </si>
  <si>
    <t>manually shunting the tracks yielded unusual railroad equpment</t>
  </si>
  <si>
    <t>operation.</t>
  </si>
  <si>
    <t>Dry, partly cloudy, 70 degrees</t>
  </si>
  <si>
    <t>Mn/DOT technician (651.555.5555)</t>
  </si>
  <si>
    <t>10/6/2004 - Note that RR equipment does not preempt 78th St crossing at the same time as TH 101 crossing.</t>
  </si>
  <si>
    <t xml:space="preserve">7/12/2005 - I was unable to obtain gate and lamp activation times due to the unavailability of a train and our RR equipment malfunction in the </t>
  </si>
  <si>
    <t xml:space="preserve">cabiinet that was replaced/updated by ESS (changed to a 24-volt AC system and added a preemption repeat system); actual </t>
  </si>
  <si>
    <t>gate and lamp timing will be checked at our 2006 RR check.  As of fall 2005 TC&amp;W will no longer be doing the track and rail maintenance.  To be</t>
  </si>
  <si>
    <t>contracted out with more information to come.  We will still contact TC&amp;W RR to set up the RR checks.</t>
  </si>
  <si>
    <t>4/27/2006 - Surprised with an unexpected arrival of an unscheduled EB train only today -- simultaneous timing with RR and Mn/DOT; 4 sec of</t>
  </si>
  <si>
    <t xml:space="preserve">flashing RR lights before the start of the RR gate arm descent, with another 8 sec of total gate arm descent, for a grand total of 30 sec to the </t>
  </si>
  <si>
    <t>arrival of the train at the sidewalk.  W 78th St didn't even clear before the train arrived.  Once again, not as much actual time from the RR as</t>
  </si>
  <si>
    <t>required.  RR says they are only required to give us 30 sec of advanced warning.</t>
  </si>
  <si>
    <t>5/3/2007 - RR equipment operation times shown for Test #1 and #2 above are for the TH 101 grade crossing; W 78th St grade crossing times</t>
  </si>
  <si>
    <t>are shown on the for for TH 101 &amp; W 78th St intersection.  Problems noted in previous years appear to have been resolved.</t>
  </si>
  <si>
    <t>This form is being prepared for (Design or Operations):</t>
  </si>
  <si>
    <t>Operations</t>
  </si>
  <si>
    <t>Form Purpose</t>
  </si>
  <si>
    <t>Design</t>
  </si>
  <si>
    <t>CONFIRMATION LIGHTS PRESENT?</t>
  </si>
  <si>
    <t>ROADWAY CHANGES?</t>
  </si>
  <si>
    <t>It is recommended that a file containing only one "Timing Form" worksheet be prepared for each signalized intersection at which railroad preemption is implemented or is planned for implementation.</t>
  </si>
  <si>
    <t xml:space="preserve">Entering data into the "Timing Form" worksheet automatically places the same or associated data into the "Inspection Form" worksheet.  </t>
  </si>
  <si>
    <t>Therefore, whenever an inspection occurs, it is recommended that a copy of the most recent "Inspection Form" worksheet be created and renamed to reflect the new inspection date (e.g., "Inspection-2008-06-25").</t>
  </si>
  <si>
    <t>Occasionally, intersection data in the "Timing Form" changes.</t>
  </si>
  <si>
    <t>Longest conflicting vehicle phase number(s)</t>
  </si>
  <si>
    <t>Longest conflicting vehicle time (sec): add lines 5 through 8</t>
  </si>
  <si>
    <t>Longest conflicting pedestrian phase number(s)</t>
  </si>
  <si>
    <t>Longest conflicting pedestrian time (sec): add lines 11 through 14</t>
  </si>
  <si>
    <t>Longest conflicting vehicle or pedestrian time(sec): maximum of lines 9 and 15</t>
  </si>
  <si>
    <t>Longest conflicting vehicle time</t>
  </si>
  <si>
    <t>Longest conflicting pedestrian time</t>
  </si>
  <si>
    <t>Longest conflicting vehicle or pedestrian time</t>
  </si>
  <si>
    <t>Additional buffer time required by railroad for train handling (sec)</t>
  </si>
  <si>
    <t>Find in Figure 2 and Table 2</t>
  </si>
  <si>
    <t>Portion of CSD to clear during track clearance phase green (CSD*, feet)</t>
  </si>
  <si>
    <t>Time required for design vehicle to accelerate through DVL and GCD (sec)</t>
  </si>
  <si>
    <t>Smallest conflicting vehicle or pedestrian time (sec): usually zero (0)</t>
  </si>
  <si>
    <t>Additional clearance time for longer MTCD (CT, sec)</t>
  </si>
  <si>
    <t>Proposed Advance preemption time (APT, sec)</t>
  </si>
  <si>
    <t>Signal Indications-In Track Clear</t>
  </si>
  <si>
    <t>Signal Indications-ROW Transfer</t>
  </si>
  <si>
    <t>In scenario with NO vehicle fouling tracks or gate, train arrives before design vehicle can move.</t>
  </si>
  <si>
    <t>In scenario with NO vehicle fouling tracks or gate, train arrives before design vehicle clears tracks.</t>
  </si>
  <si>
    <t>In scenario with NO vehicle fouling tracks or gate, gates begin descending before design vehicle moves.</t>
  </si>
  <si>
    <t>In scenario with NO vehicle fouling tracks or gate, separation time is shorter than desired.</t>
  </si>
  <si>
    <t>In scenario with NO vehicle fouling tracks or gate, track clearance terminates before flashers start; preempt trap possible.</t>
  </si>
  <si>
    <t>In scenario with vehicle(s) fouling tracks or gate, train arrives before design vehicle can move.</t>
  </si>
  <si>
    <t>In scenario with vehicle(s) fouling tracks or gate, train arrives before design vehicle clears tracks.</t>
  </si>
  <si>
    <t>In scenario with vehicle(s) fouling tracks or gate, gates begin descending before design vehicle moves.</t>
  </si>
  <si>
    <t>In scenario with vehicle(s) fouling tracks or gate, separation time is shorter than desired.</t>
  </si>
  <si>
    <t>In scenario with vehicle(s) fouling tracks or gate, track clearance terminates before flashers start; preempt trap possible.</t>
  </si>
  <si>
    <t>Duration of flashing lights before gate descent start (sec): get from railroad (3-5 sec per AREMA)</t>
  </si>
  <si>
    <t>Full gate descent time (sec): get from railroad (10-15 sec per AREMA)</t>
  </si>
  <si>
    <t>NOT USED, DELETED - value provided is included in RR's 30-second requirement for minimum warning time</t>
  </si>
  <si>
    <t>Typically populated as 0.</t>
  </si>
  <si>
    <t>include the RR equipment reaction time.</t>
  </si>
  <si>
    <t>Cobalt EOS</t>
  </si>
  <si>
    <t>Coalt ASC3</t>
  </si>
  <si>
    <t>Cowboy</t>
  </si>
  <si>
    <t>Not approved</t>
  </si>
  <si>
    <t>UPRR</t>
  </si>
  <si>
    <t>Jack Daniels</t>
  </si>
  <si>
    <t>898-999-9879</t>
  </si>
  <si>
    <t>123456C</t>
  </si>
  <si>
    <t>Main</t>
  </si>
  <si>
    <t>Side Street</t>
  </si>
  <si>
    <t>Longest Paired Set</t>
  </si>
  <si>
    <t>2 and 4</t>
  </si>
  <si>
    <t>2</t>
  </si>
  <si>
    <t>Typically 5 seconds.</t>
  </si>
  <si>
    <t xml:space="preserve">Desired minimum separation time (sec) </t>
  </si>
  <si>
    <t>Time required for design vehicle to accelerate through DVL and GCD (on line 20, sec)</t>
  </si>
  <si>
    <t>Gate Clearance Distance.(GCD, feet)</t>
  </si>
  <si>
    <t>54.</t>
  </si>
  <si>
    <t>62.</t>
  </si>
  <si>
    <t>63.</t>
  </si>
  <si>
    <t>64.</t>
  </si>
  <si>
    <t>Distance between gate and stop line</t>
  </si>
  <si>
    <t>Type of Preemption</t>
  </si>
  <si>
    <t>Simultaneous</t>
  </si>
  <si>
    <t>Advanced</t>
  </si>
  <si>
    <t>Additional dwell time needed after gates are down (sec)</t>
  </si>
  <si>
    <t>Queue clearance time (sec): line 26</t>
  </si>
  <si>
    <t>SECTION 5: TRACK CLEARANCE GREEN TIME CALCULATION (If a gate down circuit is not used)</t>
  </si>
  <si>
    <t>Track clearance green time IF no gate down circuit (sec): subtract line 46 from line 43</t>
  </si>
  <si>
    <t>Queue clearance (Track Clear Green) Time w/ Gate Down Circuit (sec): add lines 23 and 25</t>
  </si>
  <si>
    <t xml:space="preserve">Required minimum time (MT, sec), per railroad </t>
  </si>
  <si>
    <t>Minimum time between gate reaching horizontal position and arrival of train (Minimum per FRA)</t>
  </si>
  <si>
    <t>65.</t>
  </si>
  <si>
    <t>66.</t>
  </si>
  <si>
    <t>Minimum warning time (WT, sec): add lines 31 through 33</t>
  </si>
  <si>
    <t>Total warning time provided by railroad (sec): add lines 34 through 36</t>
  </si>
  <si>
    <t>Advance preemption time (APT) (sec): line 39</t>
  </si>
  <si>
    <t>Minimum right-of-way transfer time (sec): add lines 46 and 47</t>
  </si>
  <si>
    <t>Time required for design vehicle to start moving (sec): line 23</t>
  </si>
  <si>
    <t>Design vehicle clearance distance (DVCD,feet): line 24</t>
  </si>
  <si>
    <t>Time to clear portion of clear storage distance (sec): add lines 50 and 54</t>
  </si>
  <si>
    <t>Time required for design vehicle to clear descending gate (sec): add lines 57 through 59</t>
  </si>
  <si>
    <t>Non-interaction gate descent time (sec): multiply lines 62 and 63</t>
  </si>
  <si>
    <t>Time available for design vehicle to clear descending gate (sec): add lines 61 and 64</t>
  </si>
  <si>
    <t>subtract line 60 from line 65, round up to nearest full second, enter zero (0) if less than zero</t>
  </si>
  <si>
    <t>Maximum preemption time (sec): add lines 27 through 29</t>
  </si>
  <si>
    <t>Gates down after start of preemption (sec) Add lines 41, 42, and 43.</t>
  </si>
  <si>
    <t>Design vehicle relocation distance (DVRD,feet): add lines 51 and 52</t>
  </si>
  <si>
    <t>Time required for design vehicle to start moving (sec): calculated as 2+(L/20)…........................</t>
  </si>
  <si>
    <t>Design vehicle clearance distance (DVCD, feet): add lines 19 and 20…..........................</t>
  </si>
  <si>
    <t>Time for design vehicle to accelerate through the DVCD (sec)…..........................................</t>
  </si>
  <si>
    <t>Is suffient warning time provided? (Yes or No)…...............................................................................................................................................</t>
  </si>
  <si>
    <t>MNDOT requests the following amount of advance preemption time (APT (sec))…..............................</t>
  </si>
  <si>
    <t>Gate clearance distance (GCD, feet)….......................</t>
  </si>
  <si>
    <t>Track clear green with gate down circuit (sec): add lines 23 and 25…...................................</t>
  </si>
  <si>
    <t>Desired minimum separation time (sec)</t>
  </si>
  <si>
    <t>Additional clearance time for longer MTCD (CT, sec)............................................................................................................................................................................................................................</t>
  </si>
  <si>
    <t>Required minimum time (MT, sec), per railroad ............................................................................................................................................................................................................................</t>
  </si>
  <si>
    <t>Additional buffer time required by RR for train handling (sec)</t>
  </si>
  <si>
    <t>Typically, up to 4 seconds.</t>
  </si>
  <si>
    <t>Minimum duration for the track clearance green interval (sec)............................................................................................................................................................................................................................</t>
  </si>
  <si>
    <t>Gates down after start of preemption (sec) Add lines 41 through 43.............................................................................................................................................................................................................................</t>
  </si>
  <si>
    <t>Gate descent time (sec): get from railroad (10-15 sec per AREMA)….......</t>
  </si>
  <si>
    <t>RR flashing lights before gate descent (sec): get from railroad …...</t>
  </si>
  <si>
    <t>Track clear green time to avoid Preamt Trap (sec): subtract line 45 from  48…..................</t>
  </si>
  <si>
    <t>(This would be applied if a gate down relay is not used. MNDOT standard is to use a gate down relay)</t>
  </si>
  <si>
    <t>Design vehicle clearance distance (DVCD,feet): line 24............................................................................................................................................................................................................................</t>
  </si>
  <si>
    <t>Time required for design vehicle to start moving (sec): line 23............................................................................................................................................................................................................................</t>
  </si>
  <si>
    <t>Design vehicle relocation distance (DVRD,feet): add lines 51 and 52............................................................................................................................................................................................................................</t>
  </si>
  <si>
    <t>Time required for design vehicle to accelerate through DVRD (sec)............................................................................................................................................................................................................................</t>
  </si>
  <si>
    <t>Time to clear portion of clear storage distance (sec): add lines 50 and 54............................................................................................................................................................................................................................</t>
  </si>
  <si>
    <t>Portion of CSD to clear (CSD*, feet)............................................................................................................................................................................................................................</t>
  </si>
  <si>
    <t>Track clear green time if gate down circuit IS NOT used (sec): maximum of lines  49 or 55…...</t>
  </si>
  <si>
    <t>Right-of-way transfer time (sec): line 17............................................................................................................................................................................................................................</t>
  </si>
  <si>
    <t>Time required for design vehicle to clear descending gate (sec): add lines 57 through 59............................................................................................................................................................................................................................</t>
  </si>
  <si>
    <t>Duration of flashing lights before gate descent start (sec): get from railroad ............................................................................................................................................................................................................................</t>
  </si>
  <si>
    <t>Minimum warning time (WT, sec): add lines 31 through 33............................................................................................................................................................................................................................</t>
  </si>
  <si>
    <t>Total warning time provided by railroad (sec): add lines 34 through 36............................................................................................................................................................................................................................</t>
  </si>
  <si>
    <t>Proposed advance preemption time (APT, sec)............................................................................................................................................................................................................................</t>
  </si>
  <si>
    <t>Consideration for Simultaneous or Advance Preemption</t>
  </si>
  <si>
    <t>MNDOT requests the following total warning time.  If simultaneous preemption is being requested, line 39 will be 0.  Other wise, this time includes APT+RR Signal Activation time(sec).  If &gt; 50 seconds, cell will turn red and ROWT time may need to be reduced.</t>
  </si>
  <si>
    <t>Proportion of non-interaction gate descent time............................................................................................................................................................................................................................</t>
  </si>
  <si>
    <t>Full gate descent time (sec): get from railroad............................................................................................................................................................................................................................</t>
  </si>
  <si>
    <t>Queue start-up distance (L, feet): add lines 18 and 19............................................................................................................................................................................................................................</t>
  </si>
  <si>
    <t>Proposed advance preemption time (APT) (sec): line 39............................................................................................................................................................................................................................</t>
  </si>
  <si>
    <t>Proposed advance preemption time (APT) (sec): line 39</t>
  </si>
  <si>
    <t>Traffi Signal Preempt delay time (sec)</t>
  </si>
  <si>
    <t>RR Controller response time to preempt (sec)</t>
  </si>
  <si>
    <t>Traffic Signal Preempt delay time (sec)............................................................................................................................................................................................................................</t>
  </si>
  <si>
    <t>RR Controller response time to preempt (sec / Typically left as 0)............................................................................................................................................................................................................................</t>
  </si>
  <si>
    <t>Preempt verification and response time (sec): line 3............................................................................................................................................................................................................................</t>
  </si>
  <si>
    <t>Smallest conflicting vehicle or pedestrian time (sec): usually zero (0)............................................................................................................................................................................................................................</t>
  </si>
  <si>
    <t>Minimum right-of-way transfer time (sec): add lines 46 and 47............................................................................................................................................................................................................................</t>
  </si>
  <si>
    <t>Extra Warning Time (wide/angled crossings):</t>
  </si>
  <si>
    <t>Minimum Warning Time (include RR buffer time for overspeed issues):</t>
  </si>
  <si>
    <t>= RR flash+gate desc+RR buffer</t>
  </si>
  <si>
    <t>BNSF</t>
  </si>
  <si>
    <t>Gate clearance distance.(GCD, feet)</t>
  </si>
  <si>
    <t>Cobalt ASC3</t>
  </si>
  <si>
    <t>Traffic Signal Preempt delay time (sec)</t>
  </si>
  <si>
    <t>Track clear green time to avoid Preempt Trap (sec): subtract line 45 from  48…..................</t>
  </si>
  <si>
    <t>Maxtime</t>
  </si>
  <si>
    <t xml:space="preserve"> MNDOT requiests 45 seconds of advance preemption with a total RR warning time of 75 seconds.  This does not  </t>
  </si>
  <si>
    <t>Part of Queue Clearance Time</t>
  </si>
  <si>
    <t>RR buffer time not inlcuded</t>
  </si>
  <si>
    <t>RR buffer time not included</t>
  </si>
  <si>
    <t>Get from Railroad</t>
  </si>
  <si>
    <t>Longest conflicting pedestrian phase number(s)............................................................................................................................................................................................................................</t>
  </si>
  <si>
    <t>Minimum walk time during right-of-way transfer (sec)............................................................................................................................................................................................................................</t>
  </si>
  <si>
    <t>Pedestrian clearance time during right-of-way transfer (sec)............................................................................................................................................................................................................................</t>
  </si>
  <si>
    <t>Vehicle yellow change time, if not included on line 12 (sec)............................................................................................................................................................................................................................</t>
  </si>
  <si>
    <t>Vehicle red clearance time, if not included on line 12 (sec)............................................................................................................................................................................................................................</t>
  </si>
  <si>
    <t>Longest conflicting pedestrian time (sec): add lines 11 through 14............................................................................................................................................................................................................................</t>
  </si>
  <si>
    <t>Longest conflicting vehicle or pedestrian time(sec): maximum of lines 9 and 15............................................................................................................................................................................................................................</t>
  </si>
  <si>
    <t>Right-of-way transfer time (sec): add lines 3 and 16............................................................................................................................................................................................................................</t>
  </si>
  <si>
    <t>Clear storage distance (CSD, feet)............................................................................................................................................................................................................................</t>
  </si>
  <si>
    <t>Minimum track clearance distance (MTCD, feet)............................................................................................................................................................................................................................</t>
  </si>
  <si>
    <t>Design vehicle length (DVL, feet)............................................................................................................................................................................................................................</t>
  </si>
  <si>
    <t>Queue clearance time (sec): line 26............................................................................................................................................................................................................................</t>
  </si>
  <si>
    <t>Desired minimum separation time (sec) ............................................................................................................................................................................................................................</t>
  </si>
  <si>
    <t>Maximum preemption time (sec): add lines 27 through 29............................................................................................................................................................................................................................</t>
  </si>
  <si>
    <t xml:space="preserve">MNDOT requests 20 seconds of advance preemption with a total RR warning time of 53 seconds. MNDOT request   </t>
  </si>
  <si>
    <t xml:space="preserve">3 seconds of additional pedestrian preemption above the 50 seconds AREMA standard total warning time.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</si>
</sst>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0"/>
    <numFmt numFmtId="166" formatCode="0.000"/>
  </numFmts>
  <fonts count="46">
    <font>
      <sz val="10"/>
      <name val="Arial"/>
    </font>
    <font>
      <sz val="10"/>
      <name val="Arial"/>
      <family val="2"/>
    </font>
    <font>
      <sz val="8"/>
      <name val="Arial"/>
      <family val="2"/>
    </font>
    <font>
      <b/>
      <sz val="8"/>
      <name val="Arial"/>
      <family val="2"/>
    </font>
    <font>
      <sz val="8"/>
      <name val="Arial"/>
      <family val="2"/>
    </font>
    <font>
      <b/>
      <sz val="10"/>
      <name val="Arial"/>
      <family val="2"/>
    </font>
    <font>
      <sz val="10"/>
      <name val="Arial"/>
      <family val="2"/>
    </font>
    <font>
      <b/>
      <sz val="18"/>
      <name val="Arial"/>
      <family val="2"/>
    </font>
    <font>
      <sz val="9"/>
      <name val="Browallia New"/>
      <family val="2"/>
    </font>
    <font>
      <b/>
      <sz val="18"/>
      <color indexed="48"/>
      <name val="Wingdings"/>
      <charset val="2"/>
    </font>
    <font>
      <sz val="10"/>
      <name val="Arial"/>
      <family val="2"/>
    </font>
    <font>
      <sz val="10"/>
      <name val="AR"/>
    </font>
    <font>
      <sz val="10"/>
      <name val="Arial"/>
      <family val="2"/>
    </font>
    <font>
      <sz val="10"/>
      <name val="Verdana"/>
      <family val="2"/>
    </font>
    <font>
      <sz val="10"/>
      <name val="Arial"/>
      <family val="2"/>
    </font>
    <font>
      <sz val="10"/>
      <color indexed="8"/>
      <name val="AR"/>
    </font>
    <font>
      <sz val="10"/>
      <name val="Arial"/>
      <family val="2"/>
    </font>
    <font>
      <sz val="10"/>
      <name val="Browallia New"/>
      <family val="2"/>
    </font>
    <font>
      <sz val="10"/>
      <name val="Arial"/>
      <family val="2"/>
    </font>
    <font>
      <sz val="18"/>
      <color indexed="48"/>
      <name val="Wingdings"/>
      <charset val="2"/>
    </font>
    <font>
      <sz val="12"/>
      <name val="Arial"/>
      <family val="2"/>
    </font>
    <font>
      <sz val="8"/>
      <color indexed="81"/>
      <name val="Tahoma"/>
      <family val="2"/>
    </font>
    <font>
      <b/>
      <sz val="8"/>
      <color indexed="81"/>
      <name val="Tahoma"/>
      <family val="2"/>
    </font>
    <font>
      <b/>
      <sz val="9"/>
      <color indexed="9"/>
      <name val="Arial"/>
      <family val="2"/>
    </font>
    <font>
      <sz val="10"/>
      <name val="Symbol"/>
      <family val="1"/>
      <charset val="2"/>
    </font>
    <font>
      <b/>
      <sz val="8"/>
      <color indexed="9"/>
      <name val="Arial"/>
      <family val="2"/>
    </font>
    <font>
      <sz val="9"/>
      <name val="Arial"/>
      <family val="2"/>
    </font>
    <font>
      <sz val="12"/>
      <name val="Symbol"/>
      <family val="1"/>
      <charset val="2"/>
    </font>
    <font>
      <b/>
      <sz val="14"/>
      <color indexed="10"/>
      <name val="Arial"/>
      <family val="2"/>
    </font>
    <font>
      <b/>
      <sz val="10"/>
      <color indexed="10"/>
      <name val="Arial"/>
      <family val="2"/>
    </font>
    <font>
      <b/>
      <u/>
      <sz val="9"/>
      <color indexed="9"/>
      <name val="Arial"/>
      <family val="2"/>
    </font>
    <font>
      <b/>
      <sz val="16"/>
      <name val="Arial"/>
      <family val="2"/>
    </font>
    <font>
      <b/>
      <sz val="12"/>
      <name val="Symbol"/>
      <family val="1"/>
      <charset val="2"/>
    </font>
    <font>
      <sz val="12"/>
      <name val="Times New Roman"/>
      <family val="1"/>
    </font>
    <font>
      <sz val="10"/>
      <name val="Times New Roman"/>
      <family val="1"/>
    </font>
    <font>
      <b/>
      <sz val="16"/>
      <name val="Times New Roman"/>
      <family val="1"/>
    </font>
    <font>
      <b/>
      <sz val="12"/>
      <name val="Arial"/>
      <family val="2"/>
    </font>
    <font>
      <sz val="10"/>
      <color indexed="10"/>
      <name val="Arial"/>
      <family val="2"/>
    </font>
    <font>
      <b/>
      <sz val="12"/>
      <color indexed="10"/>
      <name val="Arial"/>
      <family val="2"/>
    </font>
    <font>
      <b/>
      <sz val="14"/>
      <name val="Arial"/>
      <family val="2"/>
    </font>
    <font>
      <sz val="8"/>
      <color indexed="53"/>
      <name val="Tahoma"/>
      <family val="2"/>
    </font>
    <font>
      <b/>
      <strike/>
      <sz val="8"/>
      <name val="Arial"/>
      <family val="2"/>
    </font>
    <font>
      <strike/>
      <sz val="8"/>
      <name val="Arial"/>
      <family val="2"/>
    </font>
    <font>
      <b/>
      <sz val="8"/>
      <color indexed="53"/>
      <name val="Tahoma"/>
      <family val="2"/>
    </font>
    <font>
      <sz val="9"/>
      <color indexed="81"/>
      <name val="Tahoma"/>
      <family val="2"/>
    </font>
    <font>
      <b/>
      <sz val="9"/>
      <color indexed="81"/>
      <name val="Tahoma"/>
      <family val="2"/>
    </font>
  </fonts>
  <fills count="11">
    <fill>
      <patternFill patternType="none"/>
    </fill>
    <fill>
      <patternFill patternType="gray125"/>
    </fill>
    <fill>
      <patternFill patternType="solid">
        <fgColor indexed="41"/>
        <bgColor indexed="64"/>
      </patternFill>
    </fill>
    <fill>
      <patternFill patternType="solid">
        <fgColor indexed="45"/>
        <bgColor indexed="64"/>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8"/>
        <bgColor indexed="64"/>
      </patternFill>
    </fill>
  </fills>
  <borders count="57">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s>
  <cellStyleXfs count="1">
    <xf numFmtId="0" fontId="0" fillId="0" borderId="0"/>
  </cellStyleXfs>
  <cellXfs count="482">
    <xf numFmtId="0" fontId="0" fillId="0" borderId="0" xfId="0"/>
    <xf numFmtId="0" fontId="4" fillId="0" borderId="0" xfId="0" applyFont="1"/>
    <xf numFmtId="0" fontId="0" fillId="2" borderId="0" xfId="0" applyFill="1"/>
    <xf numFmtId="0" fontId="6" fillId="0" borderId="0" xfId="0" applyFont="1"/>
    <xf numFmtId="49" fontId="3" fillId="0" borderId="0" xfId="0" applyNumberFormat="1" applyFont="1" applyAlignment="1">
      <alignment horizontal="right"/>
    </xf>
    <xf numFmtId="0" fontId="4" fillId="0" borderId="0" xfId="0" applyFont="1" applyAlignment="1">
      <alignment horizontal="right"/>
    </xf>
    <xf numFmtId="0" fontId="3" fillId="0" borderId="0" xfId="0" applyFont="1"/>
    <xf numFmtId="49" fontId="3" fillId="0" borderId="0" xfId="0" applyNumberFormat="1" applyFont="1" applyAlignment="1">
      <alignment horizontal="left"/>
    </xf>
    <xf numFmtId="0" fontId="6" fillId="0" borderId="0" xfId="0" applyFont="1" applyAlignment="1">
      <alignment horizontal="right"/>
    </xf>
    <xf numFmtId="0" fontId="6" fillId="0" borderId="0" xfId="0" applyFont="1" applyAlignment="1">
      <alignment horizontal="left"/>
    </xf>
    <xf numFmtId="0" fontId="6" fillId="2" borderId="0" xfId="0" applyFont="1" applyFill="1"/>
    <xf numFmtId="0" fontId="6" fillId="2" borderId="0" xfId="0" applyFont="1" applyFill="1" applyAlignment="1">
      <alignment horizontal="right"/>
    </xf>
    <xf numFmtId="0" fontId="6" fillId="2" borderId="0" xfId="0" applyFont="1" applyFill="1" applyAlignment="1">
      <alignment horizontal="left"/>
    </xf>
    <xf numFmtId="164" fontId="6" fillId="2" borderId="0" xfId="0" applyNumberFormat="1" applyFont="1" applyFill="1" applyAlignment="1">
      <alignment horizontal="left"/>
    </xf>
    <xf numFmtId="0" fontId="10" fillId="0" borderId="0" xfId="0" applyFont="1"/>
    <xf numFmtId="0" fontId="10" fillId="2" borderId="0" xfId="0" applyFont="1" applyFill="1"/>
    <xf numFmtId="0" fontId="12" fillId="2" borderId="0" xfId="0" applyFont="1" applyFill="1"/>
    <xf numFmtId="0" fontId="6" fillId="2" borderId="1" xfId="0" applyFont="1" applyFill="1" applyBorder="1"/>
    <xf numFmtId="0" fontId="5" fillId="2" borderId="1" xfId="0" applyFont="1" applyFill="1" applyBorder="1" applyAlignment="1">
      <alignment horizontal="center"/>
    </xf>
    <xf numFmtId="0" fontId="6" fillId="2" borderId="2" xfId="0" applyFont="1" applyFill="1" applyBorder="1" applyAlignment="1">
      <alignment horizontal="right"/>
    </xf>
    <xf numFmtId="0" fontId="14" fillId="2" borderId="0" xfId="0" applyFont="1" applyFill="1"/>
    <xf numFmtId="0" fontId="16" fillId="2" borderId="0" xfId="0" applyFont="1" applyFill="1"/>
    <xf numFmtId="0" fontId="17" fillId="2" borderId="0" xfId="0" applyFont="1" applyFill="1" applyAlignment="1">
      <alignment vertical="center"/>
    </xf>
    <xf numFmtId="0" fontId="18" fillId="2" borderId="0" xfId="0" applyFont="1" applyFill="1"/>
    <xf numFmtId="165" fontId="6" fillId="2" borderId="0" xfId="0" applyNumberFormat="1" applyFont="1" applyFill="1" applyAlignment="1">
      <alignment horizontal="left"/>
    </xf>
    <xf numFmtId="1" fontId="6" fillId="2" borderId="0" xfId="0" applyNumberFormat="1" applyFont="1" applyFill="1" applyAlignment="1">
      <alignment horizontal="left"/>
    </xf>
    <xf numFmtId="0" fontId="4" fillId="0" borderId="3" xfId="0" applyFont="1" applyBorder="1" applyAlignment="1">
      <alignment horizontal="center"/>
    </xf>
    <xf numFmtId="1" fontId="6" fillId="0" borderId="0" xfId="0" applyNumberFormat="1" applyFont="1"/>
    <xf numFmtId="0" fontId="4" fillId="3" borderId="0" xfId="0" applyFont="1" applyFill="1"/>
    <xf numFmtId="0" fontId="6" fillId="3" borderId="0" xfId="0" applyFont="1" applyFill="1"/>
    <xf numFmtId="0" fontId="8" fillId="3" borderId="0" xfId="0" applyFont="1" applyFill="1" applyAlignment="1">
      <alignment vertical="center"/>
    </xf>
    <xf numFmtId="0" fontId="6" fillId="3" borderId="0" xfId="0" applyFont="1" applyFill="1" applyAlignment="1">
      <alignment horizontal="right"/>
    </xf>
    <xf numFmtId="0" fontId="6" fillId="3" borderId="0" xfId="0" applyFont="1" applyFill="1" applyAlignment="1">
      <alignment horizontal="left"/>
    </xf>
    <xf numFmtId="0" fontId="10" fillId="3" borderId="0" xfId="0" applyFont="1" applyFill="1"/>
    <xf numFmtId="0" fontId="0" fillId="3" borderId="0" xfId="0" applyFill="1"/>
    <xf numFmtId="49" fontId="3" fillId="3" borderId="0" xfId="0" applyNumberFormat="1" applyFont="1" applyFill="1" applyAlignment="1">
      <alignment horizontal="right"/>
    </xf>
    <xf numFmtId="0" fontId="6" fillId="2" borderId="0" xfId="0" applyFont="1" applyFill="1" applyAlignment="1">
      <alignment horizontal="center"/>
    </xf>
    <xf numFmtId="0" fontId="6" fillId="2" borderId="4" xfId="0" applyFont="1" applyFill="1" applyBorder="1" applyAlignment="1">
      <alignment horizontal="center"/>
    </xf>
    <xf numFmtId="0" fontId="6" fillId="3" borderId="0" xfId="0" applyFont="1" applyFill="1" applyAlignment="1">
      <alignment horizontal="center"/>
    </xf>
    <xf numFmtId="0" fontId="6" fillId="0" borderId="0" xfId="0" applyFont="1" applyAlignment="1">
      <alignment horizontal="center"/>
    </xf>
    <xf numFmtId="0" fontId="17" fillId="0" borderId="0" xfId="0" applyFont="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0" fontId="17" fillId="0" borderId="0" xfId="0" applyFont="1" applyAlignment="1">
      <alignment vertical="center"/>
    </xf>
    <xf numFmtId="0" fontId="5" fillId="2" borderId="0" xfId="0" applyFont="1" applyFill="1" applyAlignment="1">
      <alignment horizontal="center"/>
    </xf>
    <xf numFmtId="164" fontId="6" fillId="4" borderId="0" xfId="0" applyNumberFormat="1" applyFont="1" applyFill="1" applyAlignment="1" applyProtection="1">
      <alignment horizontal="left"/>
      <protection locked="0"/>
    </xf>
    <xf numFmtId="0" fontId="6" fillId="4" borderId="0" xfId="0" applyFont="1" applyFill="1" applyAlignment="1" applyProtection="1">
      <alignment horizontal="left"/>
      <protection locked="0"/>
    </xf>
    <xf numFmtId="165" fontId="6" fillId="4" borderId="0" xfId="0" applyNumberFormat="1" applyFont="1" applyFill="1" applyAlignment="1" applyProtection="1">
      <alignment horizontal="left"/>
      <protection locked="0"/>
    </xf>
    <xf numFmtId="49" fontId="6" fillId="4" borderId="0" xfId="0" applyNumberFormat="1" applyFont="1" applyFill="1" applyAlignment="1" applyProtection="1">
      <alignment horizontal="left"/>
      <protection locked="0"/>
    </xf>
    <xf numFmtId="1" fontId="6" fillId="4" borderId="0" xfId="0" applyNumberFormat="1" applyFont="1" applyFill="1" applyAlignment="1" applyProtection="1">
      <alignment horizontal="left"/>
      <protection locked="0"/>
    </xf>
    <xf numFmtId="2" fontId="6" fillId="4" borderId="0" xfId="0" applyNumberFormat="1" applyFont="1" applyFill="1" applyAlignment="1" applyProtection="1">
      <alignment horizontal="left"/>
      <protection locked="0"/>
    </xf>
    <xf numFmtId="0" fontId="5" fillId="2" borderId="5" xfId="0" applyFont="1" applyFill="1" applyBorder="1" applyAlignment="1">
      <alignment horizontal="center"/>
    </xf>
    <xf numFmtId="0" fontId="10" fillId="2" borderId="3" xfId="0" applyFont="1" applyFill="1" applyBorder="1"/>
    <xf numFmtId="0" fontId="10" fillId="2" borderId="6" xfId="0" applyFont="1" applyFill="1" applyBorder="1"/>
    <xf numFmtId="0" fontId="6" fillId="2" borderId="6" xfId="0" applyFont="1" applyFill="1" applyBorder="1"/>
    <xf numFmtId="0" fontId="18" fillId="2" borderId="6" xfId="0" applyFont="1" applyFill="1" applyBorder="1"/>
    <xf numFmtId="0" fontId="10" fillId="2" borderId="7" xfId="0" applyFont="1" applyFill="1" applyBorder="1"/>
    <xf numFmtId="0" fontId="11" fillId="2" borderId="6" xfId="0" applyFont="1" applyFill="1" applyBorder="1"/>
    <xf numFmtId="0" fontId="13" fillId="2" borderId="6" xfId="0" applyFont="1" applyFill="1" applyBorder="1"/>
    <xf numFmtId="0" fontId="15" fillId="2" borderId="6" xfId="0" applyFont="1" applyFill="1" applyBorder="1"/>
    <xf numFmtId="0" fontId="6" fillId="2" borderId="7" xfId="0" applyFont="1" applyFill="1" applyBorder="1"/>
    <xf numFmtId="0" fontId="10" fillId="2" borderId="4" xfId="0" applyFont="1" applyFill="1" applyBorder="1"/>
    <xf numFmtId="0" fontId="10" fillId="2" borderId="8" xfId="0" applyFont="1" applyFill="1" applyBorder="1"/>
    <xf numFmtId="0" fontId="12" fillId="2" borderId="9" xfId="0" applyFont="1" applyFill="1" applyBorder="1"/>
    <xf numFmtId="0" fontId="10" fillId="2" borderId="1" xfId="0" applyFont="1" applyFill="1" applyBorder="1"/>
    <xf numFmtId="0" fontId="6" fillId="2" borderId="10"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center"/>
    </xf>
    <xf numFmtId="0" fontId="6" fillId="2" borderId="3" xfId="0" applyFont="1" applyFill="1" applyBorder="1" applyAlignment="1">
      <alignment horizontal="center"/>
    </xf>
    <xf numFmtId="0" fontId="6" fillId="2" borderId="11" xfId="0" applyFont="1" applyFill="1" applyBorder="1" applyAlignment="1">
      <alignment horizontal="center"/>
    </xf>
    <xf numFmtId="0" fontId="6" fillId="2" borderId="12" xfId="0" applyFont="1" applyFill="1" applyBorder="1" applyAlignment="1">
      <alignment horizontal="center"/>
    </xf>
    <xf numFmtId="0" fontId="6" fillId="2" borderId="13" xfId="0" applyFont="1" applyFill="1" applyBorder="1" applyAlignment="1">
      <alignment horizontal="center"/>
    </xf>
    <xf numFmtId="0" fontId="6" fillId="2" borderId="14" xfId="0" applyFont="1" applyFill="1" applyBorder="1" applyAlignment="1">
      <alignment horizontal="center"/>
    </xf>
    <xf numFmtId="0" fontId="6" fillId="2" borderId="15" xfId="0" applyFont="1" applyFill="1" applyBorder="1" applyAlignment="1">
      <alignment horizontal="center"/>
    </xf>
    <xf numFmtId="166" fontId="6" fillId="2" borderId="16" xfId="0" applyNumberFormat="1" applyFont="1" applyFill="1" applyBorder="1" applyAlignment="1">
      <alignment horizontal="center"/>
    </xf>
    <xf numFmtId="0" fontId="6" fillId="2" borderId="17" xfId="0" applyFont="1" applyFill="1" applyBorder="1" applyAlignment="1">
      <alignment horizontal="center"/>
    </xf>
    <xf numFmtId="0" fontId="6" fillId="2" borderId="18" xfId="0" applyFont="1" applyFill="1" applyBorder="1" applyAlignment="1">
      <alignment horizontal="center"/>
    </xf>
    <xf numFmtId="166" fontId="6" fillId="2" borderId="19" xfId="0" applyNumberFormat="1" applyFont="1" applyFill="1" applyBorder="1" applyAlignment="1">
      <alignment horizontal="center"/>
    </xf>
    <xf numFmtId="0" fontId="6" fillId="2" borderId="20" xfId="0" applyFont="1" applyFill="1" applyBorder="1" applyAlignment="1">
      <alignment horizontal="center"/>
    </xf>
    <xf numFmtId="0" fontId="6" fillId="2" borderId="21" xfId="0" applyFont="1" applyFill="1" applyBorder="1" applyAlignment="1">
      <alignment horizontal="center"/>
    </xf>
    <xf numFmtId="0" fontId="6" fillId="2" borderId="22" xfId="0" applyFont="1" applyFill="1" applyBorder="1" applyAlignment="1">
      <alignment horizontal="center"/>
    </xf>
    <xf numFmtId="165" fontId="6" fillId="2" borderId="23" xfId="0" applyNumberFormat="1" applyFont="1" applyFill="1" applyBorder="1" applyAlignment="1">
      <alignment horizontal="center"/>
    </xf>
    <xf numFmtId="1" fontId="0" fillId="0" borderId="0" xfId="0" applyNumberFormat="1"/>
    <xf numFmtId="0" fontId="0" fillId="0" borderId="0" xfId="0" applyAlignment="1">
      <alignment horizontal="right"/>
    </xf>
    <xf numFmtId="165" fontId="0" fillId="0" borderId="0" xfId="0" applyNumberFormat="1"/>
    <xf numFmtId="0" fontId="0" fillId="5" borderId="0" xfId="0" applyFill="1"/>
    <xf numFmtId="0" fontId="0" fillId="0" borderId="2" xfId="0" applyBorder="1"/>
    <xf numFmtId="0" fontId="0" fillId="0" borderId="2" xfId="0" applyBorder="1" applyAlignment="1">
      <alignment horizontal="right"/>
    </xf>
    <xf numFmtId="0" fontId="0" fillId="5" borderId="2" xfId="0" applyFill="1" applyBorder="1"/>
    <xf numFmtId="165" fontId="0" fillId="2" borderId="2" xfId="0" applyNumberFormat="1" applyFill="1" applyBorder="1"/>
    <xf numFmtId="0" fontId="0" fillId="0" borderId="1" xfId="0" applyBorder="1"/>
    <xf numFmtId="0" fontId="0" fillId="0" borderId="1" xfId="0" applyBorder="1" applyAlignment="1">
      <alignment horizontal="right"/>
    </xf>
    <xf numFmtId="0" fontId="0" fillId="5" borderId="1" xfId="0" applyFill="1" applyBorder="1"/>
    <xf numFmtId="0" fontId="0" fillId="2" borderId="0" xfId="0" applyFill="1" applyAlignment="1">
      <alignment horizontal="left"/>
    </xf>
    <xf numFmtId="165" fontId="0" fillId="0" borderId="2" xfId="0" applyNumberFormat="1" applyBorder="1"/>
    <xf numFmtId="165" fontId="0" fillId="0" borderId="1" xfId="0" applyNumberFormat="1" applyBorder="1"/>
    <xf numFmtId="0" fontId="0" fillId="0" borderId="3" xfId="0" applyBorder="1"/>
    <xf numFmtId="0" fontId="3" fillId="0" borderId="0" xfId="0" applyFont="1" applyAlignment="1">
      <alignment horizontal="right"/>
    </xf>
    <xf numFmtId="0" fontId="3" fillId="0" borderId="0" xfId="0" applyFont="1" applyAlignment="1">
      <alignment horizontal="left"/>
    </xf>
    <xf numFmtId="0" fontId="3" fillId="3" borderId="0" xfId="0" applyFont="1" applyFill="1" applyAlignment="1">
      <alignment horizontal="right"/>
    </xf>
    <xf numFmtId="0" fontId="6" fillId="2" borderId="24" xfId="0" applyFont="1" applyFill="1" applyBorder="1"/>
    <xf numFmtId="0" fontId="4" fillId="0" borderId="25" xfId="0" applyFont="1" applyBorder="1"/>
    <xf numFmtId="0" fontId="0" fillId="0" borderId="26" xfId="0" applyBorder="1"/>
    <xf numFmtId="0" fontId="2" fillId="0" borderId="0" xfId="0" applyFont="1"/>
    <xf numFmtId="0" fontId="0" fillId="0" borderId="27" xfId="0" applyBorder="1"/>
    <xf numFmtId="0" fontId="0" fillId="0" borderId="28" xfId="0" applyBorder="1"/>
    <xf numFmtId="0" fontId="0" fillId="0" borderId="29" xfId="0" applyBorder="1"/>
    <xf numFmtId="0" fontId="24" fillId="0" borderId="0" xfId="0" applyFont="1"/>
    <xf numFmtId="0" fontId="2" fillId="0" borderId="30" xfId="0" applyFont="1" applyBorder="1"/>
    <xf numFmtId="0" fontId="2" fillId="0" borderId="26" xfId="0" applyFont="1" applyBorder="1"/>
    <xf numFmtId="0" fontId="2" fillId="0" borderId="31" xfId="0" applyFont="1" applyBorder="1"/>
    <xf numFmtId="0" fontId="2" fillId="0" borderId="2" xfId="0" applyFont="1" applyBorder="1"/>
    <xf numFmtId="0" fontId="2" fillId="0" borderId="32" xfId="0" applyFont="1" applyBorder="1"/>
    <xf numFmtId="0" fontId="2" fillId="0" borderId="33" xfId="0" applyFont="1" applyBorder="1"/>
    <xf numFmtId="0" fontId="2" fillId="0" borderId="11" xfId="0" applyFont="1" applyBorder="1"/>
    <xf numFmtId="0" fontId="2" fillId="0" borderId="29" xfId="0" applyFont="1" applyBorder="1"/>
    <xf numFmtId="0" fontId="2" fillId="0" borderId="34" xfId="0" applyFont="1" applyBorder="1"/>
    <xf numFmtId="0" fontId="6" fillId="2" borderId="35" xfId="0" applyFont="1" applyFill="1" applyBorder="1" applyAlignment="1">
      <alignment horizontal="center"/>
    </xf>
    <xf numFmtId="0" fontId="12" fillId="2" borderId="8" xfId="0" applyFont="1" applyFill="1" applyBorder="1"/>
    <xf numFmtId="166" fontId="6" fillId="2" borderId="21" xfId="0" applyNumberFormat="1" applyFont="1" applyFill="1" applyBorder="1" applyAlignment="1">
      <alignment horizontal="center"/>
    </xf>
    <xf numFmtId="166" fontId="6" fillId="2" borderId="35" xfId="0" applyNumberFormat="1" applyFont="1" applyFill="1" applyBorder="1" applyAlignment="1">
      <alignment horizontal="center"/>
    </xf>
    <xf numFmtId="166" fontId="6" fillId="2" borderId="36" xfId="0" applyNumberFormat="1" applyFont="1" applyFill="1" applyBorder="1" applyAlignment="1">
      <alignment horizontal="center"/>
    </xf>
    <xf numFmtId="166" fontId="6" fillId="2" borderId="23" xfId="0" applyNumberFormat="1" applyFont="1" applyFill="1" applyBorder="1" applyAlignment="1">
      <alignment horizontal="center"/>
    </xf>
    <xf numFmtId="0" fontId="6" fillId="5" borderId="0" xfId="0" applyFont="1" applyFill="1" applyAlignment="1">
      <alignment horizontal="center"/>
    </xf>
    <xf numFmtId="0" fontId="17" fillId="5" borderId="0" xfId="0" applyFont="1" applyFill="1" applyAlignment="1">
      <alignment horizontal="center" vertical="center"/>
    </xf>
    <xf numFmtId="166" fontId="6" fillId="5" borderId="0" xfId="0" applyNumberFormat="1" applyFont="1" applyFill="1" applyAlignment="1">
      <alignment horizontal="center"/>
    </xf>
    <xf numFmtId="0" fontId="6" fillId="7" borderId="0" xfId="0" applyFont="1" applyFill="1"/>
    <xf numFmtId="0" fontId="6" fillId="8" borderId="0" xfId="0" applyFont="1" applyFill="1"/>
    <xf numFmtId="0" fontId="6" fillId="4" borderId="0" xfId="0" applyFont="1" applyFill="1"/>
    <xf numFmtId="0" fontId="20" fillId="0" borderId="0" xfId="0" applyFont="1"/>
    <xf numFmtId="0" fontId="20" fillId="0" borderId="0" xfId="0" applyFont="1" applyAlignment="1">
      <alignment wrapText="1"/>
    </xf>
    <xf numFmtId="0" fontId="31" fillId="0" borderId="0" xfId="0" applyFont="1"/>
    <xf numFmtId="0" fontId="27" fillId="0" borderId="0" xfId="0" applyFont="1"/>
    <xf numFmtId="0" fontId="32" fillId="0" borderId="0" xfId="0" applyFont="1" applyAlignment="1">
      <alignment horizontal="center" vertical="top"/>
    </xf>
    <xf numFmtId="0" fontId="33" fillId="0" borderId="0" xfId="0" applyFont="1"/>
    <xf numFmtId="0" fontId="33" fillId="0" borderId="0" xfId="0" applyFont="1" applyAlignment="1">
      <alignment vertical="top" wrapText="1"/>
    </xf>
    <xf numFmtId="0" fontId="34" fillId="0" borderId="0" xfId="0" applyFont="1" applyAlignment="1">
      <alignment wrapText="1"/>
    </xf>
    <xf numFmtId="0" fontId="34" fillId="0" borderId="0" xfId="0" applyFont="1"/>
    <xf numFmtId="0" fontId="2" fillId="2" borderId="0" xfId="0" applyFont="1" applyFill="1"/>
    <xf numFmtId="0" fontId="4" fillId="2" borderId="0" xfId="0" applyFont="1" applyFill="1"/>
    <xf numFmtId="0" fontId="2" fillId="2" borderId="6" xfId="0" applyFont="1" applyFill="1" applyBorder="1"/>
    <xf numFmtId="0" fontId="2" fillId="2" borderId="7" xfId="0" applyFont="1" applyFill="1" applyBorder="1"/>
    <xf numFmtId="0" fontId="2" fillId="2" borderId="8" xfId="0" applyFont="1" applyFill="1" applyBorder="1"/>
    <xf numFmtId="0" fontId="2" fillId="2" borderId="9" xfId="0" applyFont="1" applyFill="1" applyBorder="1"/>
    <xf numFmtId="0" fontId="2" fillId="2" borderId="3" xfId="0" applyFont="1" applyFill="1" applyBorder="1"/>
    <xf numFmtId="0" fontId="2" fillId="2" borderId="4" xfId="0" applyFont="1" applyFill="1" applyBorder="1"/>
    <xf numFmtId="0" fontId="0" fillId="3" borderId="0" xfId="0" applyFill="1" applyAlignment="1">
      <alignment horizontal="right"/>
    </xf>
    <xf numFmtId="0" fontId="38" fillId="0" borderId="0" xfId="0" applyFont="1" applyAlignment="1">
      <alignment horizontal="right" vertical="center"/>
    </xf>
    <xf numFmtId="0" fontId="37" fillId="6" borderId="0" xfId="0" applyFont="1" applyFill="1" applyAlignment="1">
      <alignment horizontal="right"/>
    </xf>
    <xf numFmtId="49" fontId="5" fillId="0" borderId="0" xfId="0" applyNumberFormat="1" applyFont="1" applyAlignment="1">
      <alignment horizontal="right"/>
    </xf>
    <xf numFmtId="0" fontId="6" fillId="2" borderId="8" xfId="0" applyFont="1" applyFill="1" applyBorder="1"/>
    <xf numFmtId="0" fontId="0" fillId="2" borderId="3" xfId="0" applyFill="1" applyBorder="1"/>
    <xf numFmtId="0" fontId="0" fillId="2" borderId="6" xfId="0" applyFill="1" applyBorder="1"/>
    <xf numFmtId="0" fontId="0" fillId="2" borderId="7" xfId="0" applyFill="1" applyBorder="1"/>
    <xf numFmtId="49" fontId="0" fillId="0" borderId="0" xfId="0" applyNumberFormat="1" applyAlignment="1">
      <alignment horizontal="left" wrapText="1"/>
    </xf>
    <xf numFmtId="49" fontId="39" fillId="0" borderId="0" xfId="0" applyNumberFormat="1" applyFont="1" applyAlignment="1">
      <alignment horizontal="center" wrapText="1"/>
    </xf>
    <xf numFmtId="0" fontId="4" fillId="0" borderId="0" xfId="0" applyFont="1" applyAlignment="1">
      <alignment horizontal="left" vertical="center" wrapText="1"/>
    </xf>
    <xf numFmtId="1" fontId="0" fillId="0" borderId="3" xfId="0" applyNumberFormat="1" applyBorder="1"/>
    <xf numFmtId="0" fontId="5" fillId="4" borderId="0" xfId="0" applyFont="1" applyFill="1" applyAlignment="1">
      <alignment horizontal="center"/>
    </xf>
    <xf numFmtId="0" fontId="6" fillId="0" borderId="2" xfId="0" applyFont="1" applyBorder="1"/>
    <xf numFmtId="0" fontId="4" fillId="0" borderId="0" xfId="0" applyFont="1" applyAlignment="1">
      <alignment horizontal="left"/>
    </xf>
    <xf numFmtId="0" fontId="3" fillId="0" borderId="2" xfId="0" applyFont="1" applyBorder="1"/>
    <xf numFmtId="0" fontId="4" fillId="0" borderId="2" xfId="0" applyFont="1" applyBorder="1"/>
    <xf numFmtId="0" fontId="6" fillId="0" borderId="0" xfId="0" applyFont="1" applyAlignment="1" applyProtection="1">
      <alignment horizontal="left"/>
      <protection locked="0"/>
    </xf>
    <xf numFmtId="1" fontId="6" fillId="0" borderId="0" xfId="0" applyNumberFormat="1" applyFont="1" applyAlignment="1" applyProtection="1">
      <alignment horizontal="left"/>
      <protection locked="0"/>
    </xf>
    <xf numFmtId="0" fontId="6" fillId="2" borderId="0" xfId="0" quotePrefix="1" applyFont="1" applyFill="1"/>
    <xf numFmtId="0" fontId="42" fillId="0" borderId="0" xfId="0" applyFont="1"/>
    <xf numFmtId="0" fontId="41" fillId="0" borderId="0" xfId="0" applyFont="1" applyAlignment="1">
      <alignment horizontal="left"/>
    </xf>
    <xf numFmtId="0" fontId="1" fillId="4" borderId="0" xfId="0" applyFont="1" applyFill="1" applyAlignment="1" applyProtection="1">
      <alignment horizontal="left"/>
      <protection locked="0"/>
    </xf>
    <xf numFmtId="0" fontId="1" fillId="4" borderId="2" xfId="0" applyFont="1" applyFill="1" applyBorder="1" applyAlignment="1" applyProtection="1">
      <alignment horizontal="left"/>
      <protection locked="0"/>
    </xf>
    <xf numFmtId="49" fontId="1" fillId="4" borderId="0" xfId="0" applyNumberFormat="1" applyFont="1" applyFill="1" applyAlignment="1" applyProtection="1">
      <alignment horizontal="left"/>
      <protection locked="0"/>
    </xf>
    <xf numFmtId="0" fontId="1" fillId="2" borderId="0" xfId="0" applyFont="1" applyFill="1" applyAlignment="1">
      <alignment horizontal="left"/>
    </xf>
    <xf numFmtId="0" fontId="1" fillId="2" borderId="0" xfId="0" applyFont="1" applyFill="1"/>
    <xf numFmtId="0" fontId="6" fillId="0" borderId="0" xfId="0" applyFont="1" applyAlignment="1">
      <alignment horizontal="center" vertical="center"/>
    </xf>
    <xf numFmtId="0" fontId="6" fillId="3" borderId="0" xfId="0" applyFont="1" applyFill="1" applyAlignment="1">
      <alignment horizontal="center" vertical="center"/>
    </xf>
    <xf numFmtId="0" fontId="1" fillId="2" borderId="0" xfId="0" applyFont="1" applyFill="1" applyAlignment="1">
      <alignment horizontal="right"/>
    </xf>
    <xf numFmtId="0" fontId="4" fillId="0" borderId="1" xfId="0" applyFont="1" applyBorder="1"/>
    <xf numFmtId="0" fontId="4" fillId="0" borderId="2" xfId="0" applyFont="1" applyBorder="1" applyAlignment="1">
      <alignment horizontal="left"/>
    </xf>
    <xf numFmtId="0" fontId="2" fillId="0" borderId="2" xfId="0" applyFont="1" applyBorder="1" applyAlignment="1">
      <alignment horizontal="left"/>
    </xf>
    <xf numFmtId="0" fontId="1" fillId="2" borderId="56" xfId="0" applyFont="1" applyFill="1" applyBorder="1"/>
    <xf numFmtId="0" fontId="6" fillId="2" borderId="40" xfId="0" applyFont="1" applyFill="1" applyBorder="1" applyAlignment="1">
      <alignment horizontal="center"/>
    </xf>
    <xf numFmtId="0" fontId="26" fillId="4" borderId="0" xfId="0" applyFont="1" applyFill="1" applyAlignment="1" applyProtection="1">
      <alignment horizontal="left"/>
      <protection locked="0"/>
    </xf>
    <xf numFmtId="0" fontId="6" fillId="2" borderId="0" xfId="0" applyFont="1" applyFill="1" applyAlignment="1" applyProtection="1">
      <alignment horizontal="left"/>
      <protection locked="0"/>
    </xf>
    <xf numFmtId="0" fontId="35" fillId="0" borderId="0" xfId="0" applyFont="1" applyAlignment="1">
      <alignment horizontal="center"/>
    </xf>
    <xf numFmtId="165" fontId="4" fillId="0" borderId="4" xfId="0" applyNumberFormat="1" applyFont="1" applyBorder="1" applyAlignment="1">
      <alignment horizontal="center"/>
    </xf>
    <xf numFmtId="165" fontId="4" fillId="0" borderId="5" xfId="0" applyNumberFormat="1" applyFont="1" applyBorder="1" applyAlignment="1">
      <alignment horizontal="center"/>
    </xf>
    <xf numFmtId="0" fontId="4" fillId="0" borderId="2" xfId="0" applyFont="1" applyBorder="1" applyAlignment="1">
      <alignment horizontal="left"/>
    </xf>
    <xf numFmtId="0" fontId="4" fillId="0" borderId="1" xfId="0" applyFont="1" applyBorder="1" applyAlignment="1">
      <alignment horizontal="left"/>
    </xf>
    <xf numFmtId="0" fontId="4" fillId="0" borderId="8" xfId="0" applyFont="1" applyBorder="1" applyAlignment="1">
      <alignment horizontal="left" vertical="center"/>
    </xf>
    <xf numFmtId="0" fontId="4" fillId="0" borderId="0" xfId="0" applyFont="1" applyAlignment="1">
      <alignment horizontal="left" vertical="center"/>
    </xf>
    <xf numFmtId="1" fontId="4" fillId="0" borderId="4" xfId="0" applyNumberFormat="1" applyFont="1" applyBorder="1" applyAlignment="1">
      <alignment horizontal="center"/>
    </xf>
    <xf numFmtId="1" fontId="4" fillId="0" borderId="5" xfId="0" applyNumberFormat="1" applyFont="1" applyBorder="1" applyAlignment="1">
      <alignment horizontal="center"/>
    </xf>
    <xf numFmtId="1" fontId="3" fillId="0" borderId="37" xfId="0" applyNumberFormat="1" applyFont="1" applyBorder="1" applyAlignment="1">
      <alignment horizontal="center"/>
    </xf>
    <xf numFmtId="0" fontId="3" fillId="0" borderId="54" xfId="0" applyFont="1" applyBorder="1" applyAlignment="1">
      <alignment horizontal="center"/>
    </xf>
    <xf numFmtId="0" fontId="3" fillId="0" borderId="38" xfId="0" applyFont="1" applyBorder="1" applyAlignment="1">
      <alignment horizontal="center"/>
    </xf>
    <xf numFmtId="0" fontId="2" fillId="0" borderId="1" xfId="0" applyFont="1" applyBorder="1" applyAlignment="1">
      <alignment horizontal="left"/>
    </xf>
    <xf numFmtId="165" fontId="4" fillId="0" borderId="37" xfId="0" applyNumberFormat="1" applyFont="1" applyBorder="1" applyAlignment="1">
      <alignment horizontal="center"/>
    </xf>
    <xf numFmtId="165" fontId="4" fillId="0" borderId="38" xfId="0" applyNumberFormat="1" applyFont="1" applyBorder="1" applyAlignment="1">
      <alignment horizontal="center"/>
    </xf>
    <xf numFmtId="1" fontId="4" fillId="0" borderId="37" xfId="0" applyNumberFormat="1" applyFont="1" applyBorder="1" applyAlignment="1">
      <alignment horizontal="center"/>
    </xf>
    <xf numFmtId="1" fontId="4" fillId="0" borderId="38" xfId="0" applyNumberFormat="1" applyFont="1" applyBorder="1" applyAlignment="1">
      <alignment horizontal="center"/>
    </xf>
    <xf numFmtId="2" fontId="4" fillId="0" borderId="4" xfId="0" applyNumberFormat="1" applyFont="1" applyBorder="1" applyAlignment="1">
      <alignment horizontal="center"/>
    </xf>
    <xf numFmtId="2" fontId="4" fillId="0" borderId="5" xfId="0" applyNumberFormat="1" applyFont="1" applyBorder="1" applyAlignment="1">
      <alignment horizontal="center"/>
    </xf>
    <xf numFmtId="0" fontId="3" fillId="0" borderId="0" xfId="0" applyFont="1" applyAlignment="1">
      <alignment horizontal="left"/>
    </xf>
    <xf numFmtId="0" fontId="8" fillId="0" borderId="8" xfId="0" applyFont="1" applyBorder="1" applyAlignment="1">
      <alignment horizontal="center" vertical="center"/>
    </xf>
    <xf numFmtId="0" fontId="8" fillId="0" borderId="0" xfId="0" applyFont="1" applyAlignment="1">
      <alignment horizontal="center" vertical="center"/>
    </xf>
    <xf numFmtId="1" fontId="4" fillId="0" borderId="9" xfId="0" applyNumberFormat="1" applyFont="1" applyBorder="1" applyAlignment="1">
      <alignment horizontal="center"/>
    </xf>
    <xf numFmtId="1" fontId="4" fillId="0" borderId="41" xfId="0" applyNumberFormat="1" applyFont="1" applyBorder="1" applyAlignment="1">
      <alignment horizontal="center"/>
    </xf>
    <xf numFmtId="0" fontId="6" fillId="2" borderId="25" xfId="0" applyFont="1" applyFill="1" applyBorder="1" applyAlignment="1">
      <alignment horizontal="center"/>
    </xf>
    <xf numFmtId="0" fontId="6" fillId="2" borderId="26" xfId="0" applyFont="1" applyFill="1" applyBorder="1" applyAlignment="1">
      <alignment horizontal="center"/>
    </xf>
    <xf numFmtId="0" fontId="6" fillId="2" borderId="31" xfId="0" applyFont="1" applyFill="1" applyBorder="1" applyAlignment="1">
      <alignment horizontal="center"/>
    </xf>
    <xf numFmtId="0" fontId="6" fillId="2" borderId="27" xfId="0" applyFont="1" applyFill="1" applyBorder="1" applyAlignment="1">
      <alignment horizontal="center"/>
    </xf>
    <xf numFmtId="0" fontId="6" fillId="2" borderId="0" xfId="0" applyFont="1" applyFill="1" applyAlignment="1">
      <alignment horizontal="center"/>
    </xf>
    <xf numFmtId="0" fontId="6" fillId="2" borderId="11" xfId="0" applyFont="1" applyFill="1" applyBorder="1" applyAlignment="1">
      <alignment horizontal="center"/>
    </xf>
    <xf numFmtId="0" fontId="6" fillId="2" borderId="42" xfId="0" applyFont="1" applyFill="1" applyBorder="1" applyAlignment="1">
      <alignment horizontal="center"/>
    </xf>
    <xf numFmtId="0" fontId="6" fillId="2" borderId="2" xfId="0" applyFont="1" applyFill="1" applyBorder="1" applyAlignment="1">
      <alignment horizontal="center"/>
    </xf>
    <xf numFmtId="0" fontId="6" fillId="2" borderId="32" xfId="0" applyFont="1" applyFill="1" applyBorder="1" applyAlignment="1">
      <alignment horizontal="center"/>
    </xf>
    <xf numFmtId="0" fontId="7" fillId="0" borderId="0" xfId="0" applyFont="1" applyAlignment="1">
      <alignment horizontal="right"/>
    </xf>
    <xf numFmtId="0" fontId="5" fillId="0" borderId="0" xfId="0" applyFont="1" applyAlignment="1">
      <alignment horizontal="left"/>
    </xf>
    <xf numFmtId="0" fontId="5" fillId="0" borderId="0" xfId="0" applyFont="1" applyAlignment="1">
      <alignment horizontal="right"/>
    </xf>
    <xf numFmtId="164" fontId="4" fillId="0" borderId="2" xfId="0" applyNumberFormat="1" applyFont="1" applyBorder="1" applyAlignment="1">
      <alignment horizontal="left"/>
    </xf>
    <xf numFmtId="0" fontId="4" fillId="0" borderId="0" xfId="0" applyFont="1" applyAlignment="1">
      <alignment horizontal="left"/>
    </xf>
    <xf numFmtId="0" fontId="5" fillId="0" borderId="0" xfId="0" applyFont="1" applyAlignment="1">
      <alignment horizontal="center"/>
    </xf>
    <xf numFmtId="0" fontId="7" fillId="0" borderId="0" xfId="0" applyFont="1" applyAlignment="1">
      <alignment horizontal="center"/>
    </xf>
    <xf numFmtId="0" fontId="7" fillId="0" borderId="30" xfId="0" applyFont="1" applyBorder="1" applyAlignment="1">
      <alignment horizontal="left"/>
    </xf>
    <xf numFmtId="0" fontId="7" fillId="0" borderId="0" xfId="0" applyFont="1" applyAlignment="1">
      <alignment horizontal="left"/>
    </xf>
    <xf numFmtId="0" fontId="6" fillId="2" borderId="8" xfId="0" applyFont="1" applyFill="1" applyBorder="1" applyAlignment="1">
      <alignment horizontal="right"/>
    </xf>
    <xf numFmtId="0" fontId="6" fillId="2" borderId="0" xfId="0" applyFont="1" applyFill="1" applyAlignment="1">
      <alignment horizontal="right"/>
    </xf>
    <xf numFmtId="0" fontId="6" fillId="2" borderId="9" xfId="0" applyFont="1" applyFill="1" applyBorder="1" applyAlignment="1">
      <alignment horizontal="right"/>
    </xf>
    <xf numFmtId="0" fontId="6" fillId="2" borderId="2" xfId="0" applyFont="1" applyFill="1" applyBorder="1" applyAlignment="1">
      <alignment horizontal="right"/>
    </xf>
    <xf numFmtId="0" fontId="6" fillId="2" borderId="30" xfId="0" applyFont="1" applyFill="1" applyBorder="1" applyAlignment="1">
      <alignment horizontal="right"/>
    </xf>
    <xf numFmtId="0" fontId="7" fillId="0" borderId="0" xfId="0" applyFont="1" applyAlignment="1">
      <alignment horizontal="right" vertical="center"/>
    </xf>
    <xf numFmtId="0" fontId="9" fillId="0" borderId="0" xfId="0" applyFont="1" applyAlignment="1">
      <alignment horizontal="center" vertical="center"/>
    </xf>
    <xf numFmtId="0" fontId="7" fillId="0" borderId="0" xfId="0" applyFont="1" applyAlignment="1">
      <alignment horizontal="left" vertical="top"/>
    </xf>
    <xf numFmtId="0" fontId="7" fillId="0" borderId="0" xfId="0" applyFont="1" applyAlignment="1">
      <alignment horizontal="center" vertical="top"/>
    </xf>
    <xf numFmtId="0" fontId="7" fillId="0" borderId="0" xfId="0" applyFont="1" applyAlignment="1">
      <alignment horizontal="left" vertical="center"/>
    </xf>
    <xf numFmtId="0" fontId="5" fillId="2" borderId="0" xfId="0" applyFont="1" applyFill="1" applyAlignment="1">
      <alignment horizontal="center"/>
    </xf>
    <xf numFmtId="0" fontId="5" fillId="0" borderId="0" xfId="0" applyFont="1" applyAlignment="1">
      <alignment horizontal="center" vertical="center"/>
    </xf>
    <xf numFmtId="0" fontId="19" fillId="2" borderId="39" xfId="0" applyFont="1" applyFill="1" applyBorder="1" applyAlignment="1">
      <alignment horizontal="center" vertical="center"/>
    </xf>
    <xf numFmtId="0" fontId="19" fillId="2" borderId="40" xfId="0" applyFont="1" applyFill="1" applyBorder="1" applyAlignment="1">
      <alignment horizontal="center" vertical="center"/>
    </xf>
    <xf numFmtId="0" fontId="19" fillId="2" borderId="41" xfId="0" applyFont="1" applyFill="1" applyBorder="1" applyAlignment="1">
      <alignment horizontal="center" vertical="center"/>
    </xf>
    <xf numFmtId="0" fontId="5" fillId="8" borderId="0" xfId="0" applyFont="1" applyFill="1" applyAlignment="1">
      <alignment horizontal="center"/>
    </xf>
    <xf numFmtId="0" fontId="5" fillId="7" borderId="0" xfId="0" applyFont="1" applyFill="1" applyAlignment="1">
      <alignment horizontal="center"/>
    </xf>
    <xf numFmtId="0" fontId="5" fillId="4" borderId="0" xfId="0" applyFont="1" applyFill="1" applyAlignment="1">
      <alignment horizontal="center"/>
    </xf>
    <xf numFmtId="0" fontId="7" fillId="0" borderId="0" xfId="0" applyFont="1" applyAlignment="1">
      <alignment horizontal="right" vertical="top"/>
    </xf>
    <xf numFmtId="0" fontId="8" fillId="0" borderId="8" xfId="0" applyFont="1" applyBorder="1" applyAlignment="1">
      <alignment horizontal="left" vertical="center"/>
    </xf>
    <xf numFmtId="0" fontId="8" fillId="0" borderId="0" xfId="0" applyFont="1" applyAlignment="1">
      <alignment horizontal="left" vertical="center"/>
    </xf>
    <xf numFmtId="0" fontId="3" fillId="0" borderId="0" xfId="0" applyFont="1" applyAlignment="1">
      <alignment horizontal="left" vertical="center" wrapText="1"/>
    </xf>
    <xf numFmtId="0" fontId="2" fillId="0" borderId="2" xfId="0" applyFont="1" applyBorder="1" applyAlignment="1">
      <alignment horizontal="left"/>
    </xf>
    <xf numFmtId="49" fontId="2" fillId="0" borderId="2" xfId="0" applyNumberFormat="1" applyFont="1" applyBorder="1" applyAlignment="1">
      <alignment horizontal="left"/>
    </xf>
    <xf numFmtId="49" fontId="3" fillId="0" borderId="2" xfId="0" applyNumberFormat="1" applyFont="1" applyBorder="1" applyAlignment="1">
      <alignment horizontal="left"/>
    </xf>
    <xf numFmtId="1" fontId="3" fillId="0" borderId="54" xfId="0" applyNumberFormat="1" applyFont="1" applyBorder="1" applyAlignment="1">
      <alignment horizontal="center"/>
    </xf>
    <xf numFmtId="1" fontId="3" fillId="0" borderId="38" xfId="0" applyNumberFormat="1" applyFont="1" applyBorder="1" applyAlignment="1">
      <alignment horizontal="center"/>
    </xf>
    <xf numFmtId="0" fontId="4" fillId="0" borderId="42" xfId="0" applyFont="1" applyBorder="1" applyAlignment="1">
      <alignment horizontal="center"/>
    </xf>
    <xf numFmtId="0" fontId="4" fillId="0" borderId="2" xfId="0" applyFont="1" applyBorder="1" applyAlignment="1">
      <alignment horizontal="center"/>
    </xf>
    <xf numFmtId="0" fontId="4" fillId="0" borderId="41" xfId="0" applyFont="1" applyBorder="1" applyAlignment="1">
      <alignment horizontal="center"/>
    </xf>
    <xf numFmtId="0" fontId="4" fillId="0" borderId="9" xfId="0" applyFont="1" applyBorder="1" applyAlignment="1">
      <alignment horizontal="center"/>
    </xf>
    <xf numFmtId="0" fontId="4" fillId="0" borderId="32" xfId="0" applyFont="1" applyBorder="1" applyAlignment="1">
      <alignment horizontal="center"/>
    </xf>
    <xf numFmtId="0" fontId="3" fillId="0" borderId="17" xfId="0" applyFont="1" applyBorder="1" applyAlignment="1">
      <alignment horizontal="left"/>
    </xf>
    <xf numFmtId="0" fontId="3" fillId="0" borderId="18" xfId="0" applyFont="1" applyBorder="1" applyAlignment="1">
      <alignment horizontal="left"/>
    </xf>
    <xf numFmtId="0" fontId="3" fillId="0" borderId="18" xfId="0" applyFont="1" applyBorder="1" applyAlignment="1">
      <alignment horizontal="center"/>
    </xf>
    <xf numFmtId="0" fontId="3" fillId="0" borderId="19" xfId="0" applyFont="1" applyBorder="1" applyAlignment="1">
      <alignment horizontal="center"/>
    </xf>
    <xf numFmtId="0" fontId="36" fillId="0" borderId="0" xfId="0" applyFont="1" applyAlignment="1">
      <alignment horizontal="center" wrapText="1"/>
    </xf>
    <xf numFmtId="0" fontId="23" fillId="10" borderId="25" xfId="0" applyFont="1" applyFill="1" applyBorder="1" applyAlignment="1">
      <alignment horizontal="center"/>
    </xf>
    <xf numFmtId="0" fontId="23" fillId="10" borderId="26" xfId="0" applyFont="1" applyFill="1" applyBorder="1" applyAlignment="1">
      <alignment horizontal="center"/>
    </xf>
    <xf numFmtId="0" fontId="23" fillId="10" borderId="31" xfId="0" applyFont="1" applyFill="1" applyBorder="1" applyAlignment="1">
      <alignment horizontal="center"/>
    </xf>
    <xf numFmtId="0" fontId="4" fillId="0" borderId="43" xfId="0" applyFont="1" applyBorder="1" applyAlignment="1">
      <alignment horizontal="left"/>
    </xf>
    <xf numFmtId="0" fontId="4" fillId="0" borderId="30" xfId="0" applyFont="1" applyBorder="1" applyAlignment="1">
      <alignment horizontal="left"/>
    </xf>
    <xf numFmtId="0" fontId="4" fillId="0" borderId="39" xfId="0" applyFont="1" applyBorder="1" applyAlignment="1">
      <alignment horizontal="left"/>
    </xf>
    <xf numFmtId="0" fontId="23" fillId="10" borderId="46" xfId="0" applyFont="1" applyFill="1" applyBorder="1" applyAlignment="1">
      <alignment horizontal="center"/>
    </xf>
    <xf numFmtId="0" fontId="23" fillId="10" borderId="47" xfId="0" applyFont="1" applyFill="1" applyBorder="1" applyAlignment="1">
      <alignment horizontal="center"/>
    </xf>
    <xf numFmtId="0" fontId="3" fillId="0" borderId="9" xfId="0" applyFont="1" applyBorder="1" applyAlignment="1">
      <alignment horizontal="left"/>
    </xf>
    <xf numFmtId="0" fontId="0" fillId="0" borderId="2" xfId="0" applyBorder="1"/>
    <xf numFmtId="0" fontId="0" fillId="0" borderId="41" xfId="0" applyBorder="1"/>
    <xf numFmtId="0" fontId="4" fillId="0" borderId="33" xfId="0" applyFont="1" applyBorder="1" applyAlignment="1">
      <alignment horizontal="left"/>
    </xf>
    <xf numFmtId="0" fontId="23" fillId="10" borderId="28" xfId="0" applyFont="1" applyFill="1" applyBorder="1" applyAlignment="1">
      <alignment horizontal="center"/>
    </xf>
    <xf numFmtId="0" fontId="23" fillId="10" borderId="29" xfId="0" applyFont="1" applyFill="1" applyBorder="1" applyAlignment="1">
      <alignment horizontal="center"/>
    </xf>
    <xf numFmtId="0" fontId="4" fillId="0" borderId="49" xfId="0" applyFont="1" applyBorder="1"/>
    <xf numFmtId="0" fontId="4" fillId="0" borderId="30" xfId="0" applyFont="1" applyBorder="1"/>
    <xf numFmtId="0" fontId="4" fillId="0" borderId="33" xfId="0" applyFont="1" applyBorder="1"/>
    <xf numFmtId="0" fontId="4" fillId="0" borderId="53" xfId="0" applyFont="1" applyBorder="1"/>
    <xf numFmtId="0" fontId="4" fillId="0" borderId="26" xfId="0" applyFont="1" applyBorder="1"/>
    <xf numFmtId="0" fontId="23" fillId="10" borderId="37" xfId="0" applyFont="1" applyFill="1" applyBorder="1" applyAlignment="1">
      <alignment horizontal="center"/>
    </xf>
    <xf numFmtId="0" fontId="23" fillId="10" borderId="54" xfId="0" applyFont="1" applyFill="1" applyBorder="1" applyAlignment="1">
      <alignment horizontal="center"/>
    </xf>
    <xf numFmtId="0" fontId="23" fillId="10" borderId="38" xfId="0" applyFont="1" applyFill="1" applyBorder="1" applyAlignment="1">
      <alignment horizontal="center"/>
    </xf>
    <xf numFmtId="0" fontId="3" fillId="0" borderId="42" xfId="0" applyFont="1" applyBorder="1"/>
    <xf numFmtId="0" fontId="3" fillId="0" borderId="2" xfId="0" applyFont="1" applyBorder="1"/>
    <xf numFmtId="0" fontId="3" fillId="0" borderId="41" xfId="0" applyFont="1" applyBorder="1"/>
    <xf numFmtId="0" fontId="3" fillId="4" borderId="9" xfId="0" applyFont="1" applyFill="1" applyBorder="1" applyProtection="1">
      <protection locked="0"/>
    </xf>
    <xf numFmtId="0" fontId="3" fillId="4" borderId="2" xfId="0" applyFont="1" applyFill="1" applyBorder="1" applyProtection="1">
      <protection locked="0"/>
    </xf>
    <xf numFmtId="0" fontId="3" fillId="4" borderId="9" xfId="0" applyFont="1" applyFill="1" applyBorder="1" applyAlignment="1" applyProtection="1">
      <alignment horizontal="left"/>
      <protection locked="0"/>
    </xf>
    <xf numFmtId="0" fontId="3" fillId="4" borderId="2" xfId="0" applyFont="1" applyFill="1" applyBorder="1" applyAlignment="1" applyProtection="1">
      <alignment horizontal="left"/>
      <protection locked="0"/>
    </xf>
    <xf numFmtId="0" fontId="3" fillId="4" borderId="41" xfId="0" applyFont="1" applyFill="1" applyBorder="1" applyAlignment="1" applyProtection="1">
      <alignment horizontal="left"/>
      <protection locked="0"/>
    </xf>
    <xf numFmtId="0" fontId="3" fillId="4" borderId="42" xfId="0" applyFont="1" applyFill="1" applyBorder="1" applyProtection="1">
      <protection locked="0"/>
    </xf>
    <xf numFmtId="0" fontId="4" fillId="0" borderId="25" xfId="0" applyFont="1" applyBorder="1"/>
    <xf numFmtId="0" fontId="4" fillId="0" borderId="55" xfId="0" applyFont="1" applyBorder="1"/>
    <xf numFmtId="0" fontId="4" fillId="0" borderId="31" xfId="0" applyFont="1" applyBorder="1"/>
    <xf numFmtId="0" fontId="3" fillId="4" borderId="32" xfId="0" applyFont="1" applyFill="1" applyBorder="1" applyProtection="1">
      <protection locked="0"/>
    </xf>
    <xf numFmtId="0" fontId="3" fillId="4" borderId="32" xfId="0" applyFont="1" applyFill="1" applyBorder="1" applyAlignment="1" applyProtection="1">
      <alignment horizontal="left"/>
      <protection locked="0"/>
    </xf>
    <xf numFmtId="0" fontId="4" fillId="0" borderId="39" xfId="0" applyFont="1" applyBorder="1"/>
    <xf numFmtId="0" fontId="4" fillId="0" borderId="43" xfId="0" applyFont="1" applyBorder="1"/>
    <xf numFmtId="0" fontId="4" fillId="0" borderId="49" xfId="0" applyFont="1" applyBorder="1" applyAlignment="1">
      <alignment horizontal="left"/>
    </xf>
    <xf numFmtId="164" fontId="3" fillId="4" borderId="42" xfId="0" applyNumberFormat="1" applyFont="1" applyFill="1" applyBorder="1" applyAlignment="1" applyProtection="1">
      <alignment horizontal="left"/>
      <protection locked="0"/>
    </xf>
    <xf numFmtId="164" fontId="3" fillId="4" borderId="2" xfId="0" applyNumberFormat="1" applyFont="1" applyFill="1" applyBorder="1" applyAlignment="1" applyProtection="1">
      <alignment horizontal="left"/>
      <protection locked="0"/>
    </xf>
    <xf numFmtId="0" fontId="3" fillId="4" borderId="42" xfId="0" applyFont="1" applyFill="1" applyBorder="1" applyAlignment="1" applyProtection="1">
      <alignment horizontal="left"/>
      <protection locked="0"/>
    </xf>
    <xf numFmtId="0" fontId="2" fillId="0" borderId="49" xfId="0" applyFont="1" applyBorder="1" applyAlignment="1">
      <alignment horizontal="left"/>
    </xf>
    <xf numFmtId="0" fontId="2" fillId="0" borderId="30" xfId="0" applyFont="1" applyBorder="1" applyAlignment="1">
      <alignment horizontal="left"/>
    </xf>
    <xf numFmtId="0" fontId="2" fillId="0" borderId="33" xfId="0" applyFont="1" applyBorder="1" applyAlignment="1">
      <alignment horizontal="left"/>
    </xf>
    <xf numFmtId="49" fontId="3" fillId="4" borderId="42" xfId="0" applyNumberFormat="1" applyFont="1" applyFill="1" applyBorder="1" applyAlignment="1" applyProtection="1">
      <alignment horizontal="left"/>
      <protection locked="0"/>
    </xf>
    <xf numFmtId="49" fontId="3" fillId="4" borderId="2" xfId="0" applyNumberFormat="1" applyFont="1" applyFill="1" applyBorder="1" applyAlignment="1" applyProtection="1">
      <alignment horizontal="left"/>
      <protection locked="0"/>
    </xf>
    <xf numFmtId="49" fontId="3" fillId="4" borderId="32" xfId="0" applyNumberFormat="1" applyFont="1" applyFill="1" applyBorder="1" applyAlignment="1" applyProtection="1">
      <alignment horizontal="left"/>
      <protection locked="0"/>
    </xf>
    <xf numFmtId="164" fontId="5" fillId="4" borderId="8" xfId="0" applyNumberFormat="1" applyFont="1" applyFill="1" applyBorder="1" applyAlignment="1" applyProtection="1">
      <alignment horizontal="center" vertical="center"/>
      <protection locked="0"/>
    </xf>
    <xf numFmtId="164" fontId="5" fillId="4" borderId="0" xfId="0" applyNumberFormat="1" applyFont="1" applyFill="1" applyAlignment="1" applyProtection="1">
      <alignment horizontal="center" vertical="center"/>
      <protection locked="0"/>
    </xf>
    <xf numFmtId="164" fontId="5" fillId="4" borderId="11" xfId="0" applyNumberFormat="1" applyFont="1" applyFill="1" applyBorder="1" applyAlignment="1" applyProtection="1">
      <alignment horizontal="center" vertical="center"/>
      <protection locked="0"/>
    </xf>
    <xf numFmtId="164" fontId="5" fillId="4" borderId="44" xfId="0" applyNumberFormat="1" applyFont="1" applyFill="1" applyBorder="1" applyAlignment="1" applyProtection="1">
      <alignment horizontal="center" vertical="center"/>
      <protection locked="0"/>
    </xf>
    <xf numFmtId="164" fontId="5" fillId="4" borderId="29" xfId="0" applyNumberFormat="1" applyFont="1" applyFill="1" applyBorder="1" applyAlignment="1" applyProtection="1">
      <alignment horizontal="center" vertical="center"/>
      <protection locked="0"/>
    </xf>
    <xf numFmtId="164" fontId="5" fillId="4" borderId="34" xfId="0" applyNumberFormat="1" applyFont="1" applyFill="1" applyBorder="1" applyAlignment="1" applyProtection="1">
      <alignment horizontal="center" vertical="center"/>
      <protection locked="0"/>
    </xf>
    <xf numFmtId="0" fontId="4" fillId="0" borderId="27" xfId="0" applyFont="1" applyBorder="1" applyAlignment="1">
      <alignment horizontal="left" vertical="top"/>
    </xf>
    <xf numFmtId="0" fontId="4" fillId="0" borderId="0" xfId="0" applyFont="1" applyAlignment="1">
      <alignment horizontal="left" vertical="top"/>
    </xf>
    <xf numFmtId="0" fontId="4" fillId="0" borderId="42" xfId="0" applyFont="1" applyBorder="1" applyAlignment="1">
      <alignment horizontal="left" vertical="top"/>
    </xf>
    <xf numFmtId="0" fontId="4" fillId="0" borderId="2" xfId="0" applyFont="1" applyBorder="1" applyAlignment="1">
      <alignment horizontal="left" vertical="top"/>
    </xf>
    <xf numFmtId="0" fontId="4" fillId="0" borderId="49" xfId="0" applyFont="1" applyBorder="1" applyAlignment="1">
      <alignment horizontal="left" vertical="top"/>
    </xf>
    <xf numFmtId="0" fontId="4" fillId="0" borderId="30" xfId="0" applyFont="1" applyBorder="1" applyAlignment="1">
      <alignment horizontal="left" vertical="top"/>
    </xf>
    <xf numFmtId="0" fontId="4" fillId="0" borderId="28" xfId="0" applyFont="1" applyBorder="1" applyAlignment="1">
      <alignment horizontal="left" vertical="top"/>
    </xf>
    <xf numFmtId="0" fontId="4" fillId="0" borderId="29" xfId="0" applyFont="1" applyBorder="1" applyAlignment="1">
      <alignment horizontal="left" vertical="top"/>
    </xf>
    <xf numFmtId="0" fontId="5" fillId="4" borderId="0" xfId="0" applyFont="1" applyFill="1" applyAlignment="1" applyProtection="1">
      <alignment horizontal="left" vertical="center"/>
      <protection locked="0"/>
    </xf>
    <xf numFmtId="0" fontId="5" fillId="4" borderId="40" xfId="0"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protection locked="0"/>
    </xf>
    <xf numFmtId="0" fontId="5" fillId="4" borderId="41" xfId="0" applyFont="1" applyFill="1" applyBorder="1" applyAlignment="1" applyProtection="1">
      <alignment horizontal="left" vertical="center"/>
      <protection locked="0"/>
    </xf>
    <xf numFmtId="0" fontId="5" fillId="4" borderId="30" xfId="0" applyFont="1" applyFill="1" applyBorder="1" applyAlignment="1" applyProtection="1">
      <alignment horizontal="left" vertical="center"/>
      <protection locked="0"/>
    </xf>
    <xf numFmtId="0" fontId="5" fillId="4" borderId="39" xfId="0" applyFont="1" applyFill="1" applyBorder="1" applyAlignment="1" applyProtection="1">
      <alignment horizontal="left" vertical="center"/>
      <protection locked="0"/>
    </xf>
    <xf numFmtId="0" fontId="5" fillId="4" borderId="29" xfId="0" applyFont="1" applyFill="1" applyBorder="1" applyAlignment="1" applyProtection="1">
      <alignment horizontal="left" vertical="center"/>
      <protection locked="0"/>
    </xf>
    <xf numFmtId="0" fontId="5" fillId="4" borderId="45" xfId="0" applyFont="1" applyFill="1" applyBorder="1" applyAlignment="1" applyProtection="1">
      <alignment horizontal="left" vertical="center"/>
      <protection locked="0"/>
    </xf>
    <xf numFmtId="0" fontId="4" fillId="0" borderId="8" xfId="0" applyFont="1" applyBorder="1" applyAlignment="1">
      <alignment horizontal="center" wrapText="1"/>
    </xf>
    <xf numFmtId="0" fontId="4" fillId="0" borderId="0" xfId="0" applyFont="1" applyAlignment="1">
      <alignment horizontal="center" wrapText="1"/>
    </xf>
    <xf numFmtId="0" fontId="4" fillId="0" borderId="11" xfId="0" applyFont="1" applyBorder="1" applyAlignment="1">
      <alignment horizontal="center" wrapText="1"/>
    </xf>
    <xf numFmtId="0" fontId="3" fillId="4" borderId="27" xfId="0" applyFont="1" applyFill="1" applyBorder="1" applyAlignment="1" applyProtection="1">
      <alignment horizontal="left"/>
      <protection locked="0"/>
    </xf>
    <xf numFmtId="0" fontId="3" fillId="4" borderId="0" xfId="0" applyFont="1" applyFill="1" applyAlignment="1" applyProtection="1">
      <alignment horizontal="left"/>
      <protection locked="0"/>
    </xf>
    <xf numFmtId="0" fontId="3" fillId="4" borderId="11" xfId="0" applyFont="1" applyFill="1" applyBorder="1" applyAlignment="1" applyProtection="1">
      <alignment horizontal="left"/>
      <protection locked="0"/>
    </xf>
    <xf numFmtId="0" fontId="26" fillId="0" borderId="52" xfId="0" applyFont="1" applyBorder="1" applyAlignment="1">
      <alignment horizontal="right"/>
    </xf>
    <xf numFmtId="0" fontId="26" fillId="0" borderId="50" xfId="0" applyFont="1" applyBorder="1" applyAlignment="1">
      <alignment horizontal="right"/>
    </xf>
    <xf numFmtId="0" fontId="2" fillId="0" borderId="28" xfId="0" applyFont="1" applyBorder="1" applyAlignment="1">
      <alignment horizontal="right"/>
    </xf>
    <xf numFmtId="0" fontId="2" fillId="0" borderId="29" xfId="0" applyFont="1" applyBorder="1" applyAlignment="1">
      <alignment horizontal="right"/>
    </xf>
    <xf numFmtId="3" fontId="3" fillId="4" borderId="29" xfId="0" applyNumberFormat="1" applyFont="1" applyFill="1" applyBorder="1" applyAlignment="1" applyProtection="1">
      <alignment horizontal="left"/>
      <protection locked="0"/>
    </xf>
    <xf numFmtId="0" fontId="3" fillId="4" borderId="29" xfId="0" applyFont="1" applyFill="1" applyBorder="1" applyAlignment="1" applyProtection="1">
      <alignment horizontal="left"/>
      <protection locked="0"/>
    </xf>
    <xf numFmtId="0" fontId="2" fillId="4" borderId="42" xfId="0" applyFont="1" applyFill="1" applyBorder="1" applyAlignment="1" applyProtection="1">
      <alignment horizontal="left"/>
      <protection locked="0"/>
    </xf>
    <xf numFmtId="0" fontId="2" fillId="4" borderId="2" xfId="0" applyFont="1" applyFill="1" applyBorder="1" applyAlignment="1" applyProtection="1">
      <alignment horizontal="left"/>
      <protection locked="0"/>
    </xf>
    <xf numFmtId="0" fontId="2" fillId="4" borderId="32" xfId="0" applyFont="1" applyFill="1" applyBorder="1" applyAlignment="1" applyProtection="1">
      <alignment horizontal="left"/>
      <protection locked="0"/>
    </xf>
    <xf numFmtId="49" fontId="2" fillId="4" borderId="42" xfId="0" quotePrefix="1" applyNumberFormat="1" applyFont="1" applyFill="1" applyBorder="1" applyAlignment="1" applyProtection="1">
      <alignment horizontal="left"/>
      <protection locked="0"/>
    </xf>
    <xf numFmtId="49" fontId="2" fillId="4" borderId="2" xfId="0" applyNumberFormat="1" applyFont="1" applyFill="1" applyBorder="1" applyAlignment="1" applyProtection="1">
      <alignment horizontal="left"/>
      <protection locked="0"/>
    </xf>
    <xf numFmtId="49" fontId="2" fillId="4" borderId="32" xfId="0" applyNumberFormat="1" applyFont="1" applyFill="1" applyBorder="1" applyAlignment="1" applyProtection="1">
      <alignment horizontal="left"/>
      <protection locked="0"/>
    </xf>
    <xf numFmtId="0" fontId="2" fillId="0" borderId="48" xfId="0" applyFont="1" applyBorder="1" applyAlignment="1">
      <alignment horizontal="left"/>
    </xf>
    <xf numFmtId="0" fontId="2" fillId="0" borderId="46" xfId="0" applyFont="1" applyBorder="1" applyAlignment="1">
      <alignment horizontal="left"/>
    </xf>
    <xf numFmtId="0" fontId="3" fillId="4" borderId="46" xfId="0" applyFont="1" applyFill="1" applyBorder="1" applyAlignment="1" applyProtection="1">
      <alignment horizontal="left"/>
      <protection locked="0"/>
    </xf>
    <xf numFmtId="0" fontId="3" fillId="4" borderId="47" xfId="0" applyFont="1" applyFill="1" applyBorder="1" applyAlignment="1" applyProtection="1">
      <alignment horizontal="left"/>
      <protection locked="0"/>
    </xf>
    <xf numFmtId="0" fontId="2" fillId="4" borderId="28" xfId="0" applyFont="1" applyFill="1" applyBorder="1" applyAlignment="1" applyProtection="1">
      <alignment horizontal="left"/>
      <protection locked="0"/>
    </xf>
    <xf numFmtId="0" fontId="2" fillId="4" borderId="29" xfId="0" applyFont="1" applyFill="1" applyBorder="1" applyAlignment="1" applyProtection="1">
      <alignment horizontal="left"/>
      <protection locked="0"/>
    </xf>
    <xf numFmtId="0" fontId="2" fillId="4" borderId="34" xfId="0" applyFont="1" applyFill="1" applyBorder="1" applyAlignment="1" applyProtection="1">
      <alignment horizontal="left"/>
      <protection locked="0"/>
    </xf>
    <xf numFmtId="0" fontId="3" fillId="0" borderId="26" xfId="0" applyFont="1" applyBorder="1" applyAlignment="1">
      <alignment horizontal="right" vertical="center"/>
    </xf>
    <xf numFmtId="0" fontId="3" fillId="0" borderId="29" xfId="0" applyFont="1" applyBorder="1" applyAlignment="1">
      <alignment horizontal="right" vertical="center"/>
    </xf>
    <xf numFmtId="0" fontId="2" fillId="0" borderId="49" xfId="0" applyFont="1" applyBorder="1" applyAlignment="1">
      <alignment horizontal="right" vertical="center"/>
    </xf>
    <xf numFmtId="0" fontId="2" fillId="0" borderId="30" xfId="0" applyFont="1" applyBorder="1" applyAlignment="1">
      <alignment horizontal="right" vertical="center"/>
    </xf>
    <xf numFmtId="0" fontId="2" fillId="0" borderId="27" xfId="0" applyFont="1" applyBorder="1" applyAlignment="1">
      <alignment horizontal="right" vertical="center"/>
    </xf>
    <xf numFmtId="0" fontId="2" fillId="0" borderId="0" xfId="0" applyFont="1" applyAlignment="1">
      <alignment horizontal="right" vertical="center"/>
    </xf>
    <xf numFmtId="0" fontId="2" fillId="0" borderId="25" xfId="0" applyFont="1" applyBorder="1" applyAlignment="1">
      <alignment horizontal="right" vertical="center" wrapText="1"/>
    </xf>
    <xf numFmtId="0" fontId="2" fillId="0" borderId="26" xfId="0" applyFont="1" applyBorder="1" applyAlignment="1">
      <alignment horizontal="right" vertical="center" wrapText="1"/>
    </xf>
    <xf numFmtId="0" fontId="2" fillId="0" borderId="28" xfId="0" applyFont="1" applyBorder="1" applyAlignment="1">
      <alignment horizontal="right" vertical="center" wrapText="1"/>
    </xf>
    <xf numFmtId="0" fontId="2" fillId="0" borderId="29" xfId="0" applyFont="1" applyBorder="1" applyAlignment="1">
      <alignment horizontal="right" vertical="center" wrapText="1"/>
    </xf>
    <xf numFmtId="1" fontId="3" fillId="4" borderId="30" xfId="0" applyNumberFormat="1" applyFont="1" applyFill="1" applyBorder="1" applyAlignment="1" applyProtection="1">
      <alignment horizontal="right" vertical="center"/>
      <protection locked="0"/>
    </xf>
    <xf numFmtId="0" fontId="3" fillId="4" borderId="30" xfId="0" applyFont="1" applyFill="1" applyBorder="1" applyAlignment="1" applyProtection="1">
      <alignment horizontal="right" vertical="center"/>
      <protection locked="0"/>
    </xf>
    <xf numFmtId="0" fontId="3" fillId="4" borderId="2" xfId="0" applyFont="1" applyFill="1" applyBorder="1" applyAlignment="1" applyProtection="1">
      <alignment horizontal="right" vertical="center"/>
      <protection locked="0"/>
    </xf>
    <xf numFmtId="0" fontId="2" fillId="0" borderId="49" xfId="0" applyFont="1" applyBorder="1" applyAlignment="1">
      <alignment horizontal="right" vertical="center" wrapText="1"/>
    </xf>
    <xf numFmtId="0" fontId="2" fillId="0" borderId="30" xfId="0" applyFont="1" applyBorder="1" applyAlignment="1">
      <alignment horizontal="right" vertical="center" wrapText="1"/>
    </xf>
    <xf numFmtId="0" fontId="2" fillId="0" borderId="42" xfId="0" applyFont="1" applyBorder="1" applyAlignment="1">
      <alignment horizontal="right" vertical="center" wrapText="1"/>
    </xf>
    <xf numFmtId="0" fontId="2" fillId="0" borderId="2" xfId="0" applyFont="1" applyBorder="1" applyAlignment="1">
      <alignment horizontal="right" vertical="center" wrapText="1"/>
    </xf>
    <xf numFmtId="0" fontId="3" fillId="0" borderId="30" xfId="0" applyFont="1" applyBorder="1" applyAlignment="1">
      <alignment horizontal="left" vertical="center"/>
    </xf>
    <xf numFmtId="0" fontId="3" fillId="0" borderId="2" xfId="0" applyFont="1" applyBorder="1" applyAlignment="1">
      <alignment horizontal="left" vertical="center"/>
    </xf>
    <xf numFmtId="0" fontId="3" fillId="0" borderId="0" xfId="0" applyFont="1" applyAlignment="1">
      <alignment horizontal="left" vertical="center"/>
    </xf>
    <xf numFmtId="0" fontId="3" fillId="4" borderId="0" xfId="0" applyFont="1" applyFill="1" applyAlignment="1" applyProtection="1">
      <alignment horizontal="right" vertical="center"/>
      <protection locked="0"/>
    </xf>
    <xf numFmtId="0" fontId="3" fillId="4" borderId="26" xfId="0" applyFont="1" applyFill="1" applyBorder="1" applyAlignment="1" applyProtection="1">
      <alignment horizontal="right" vertical="center"/>
      <protection locked="0"/>
    </xf>
    <xf numFmtId="0" fontId="3" fillId="0" borderId="26" xfId="0" applyFont="1" applyBorder="1" applyAlignment="1">
      <alignment horizontal="left" vertical="center"/>
    </xf>
    <xf numFmtId="0" fontId="2" fillId="0" borderId="25" xfId="0" applyFont="1" applyBorder="1" applyAlignment="1">
      <alignment horizontal="right" vertical="center"/>
    </xf>
    <xf numFmtId="0" fontId="2" fillId="0" borderId="26" xfId="0" applyFont="1" applyBorder="1" applyAlignment="1">
      <alignment horizontal="right" vertical="center"/>
    </xf>
    <xf numFmtId="0" fontId="2" fillId="0" borderId="42" xfId="0" applyFont="1" applyBorder="1" applyAlignment="1">
      <alignment horizontal="right" vertical="center"/>
    </xf>
    <xf numFmtId="0" fontId="2" fillId="0" borderId="2" xfId="0" applyFont="1" applyBorder="1" applyAlignment="1">
      <alignment horizontal="right" vertical="center"/>
    </xf>
    <xf numFmtId="0" fontId="3" fillId="0" borderId="29" xfId="0" applyFont="1" applyBorder="1" applyAlignment="1">
      <alignment horizontal="left" vertical="center"/>
    </xf>
    <xf numFmtId="0" fontId="4" fillId="0" borderId="17" xfId="0" applyFont="1" applyBorder="1" applyAlignment="1">
      <alignment horizontal="right"/>
    </xf>
    <xf numFmtId="0" fontId="4" fillId="0" borderId="18" xfId="0" applyFont="1" applyBorder="1" applyAlignment="1">
      <alignment horizontal="right"/>
    </xf>
    <xf numFmtId="0" fontId="4" fillId="0" borderId="15" xfId="0" applyFont="1" applyBorder="1" applyAlignment="1">
      <alignment horizontal="right"/>
    </xf>
    <xf numFmtId="0" fontId="4" fillId="0" borderId="3" xfId="0" applyFont="1" applyBorder="1" applyAlignment="1">
      <alignment horizontal="right"/>
    </xf>
    <xf numFmtId="0" fontId="4" fillId="0" borderId="3" xfId="0" applyFont="1" applyBorder="1" applyAlignment="1">
      <alignment horizontal="center"/>
    </xf>
    <xf numFmtId="0" fontId="4" fillId="0" borderId="16" xfId="0" applyFont="1" applyBorder="1" applyAlignment="1">
      <alignment horizontal="center"/>
    </xf>
    <xf numFmtId="0" fontId="4" fillId="4" borderId="3" xfId="0" applyFont="1" applyFill="1" applyBorder="1" applyAlignment="1" applyProtection="1">
      <alignment horizontal="center"/>
      <protection locked="0"/>
    </xf>
    <xf numFmtId="0" fontId="4" fillId="4" borderId="16" xfId="0" applyFont="1" applyFill="1" applyBorder="1" applyAlignment="1" applyProtection="1">
      <alignment horizontal="center"/>
      <protection locked="0"/>
    </xf>
    <xf numFmtId="0" fontId="4" fillId="9" borderId="3" xfId="0" applyFont="1" applyFill="1" applyBorder="1" applyAlignment="1">
      <alignment horizontal="center"/>
    </xf>
    <xf numFmtId="0" fontId="4" fillId="9" borderId="16" xfId="0" applyFont="1" applyFill="1" applyBorder="1" applyAlignment="1">
      <alignment horizontal="center"/>
    </xf>
    <xf numFmtId="0" fontId="26" fillId="0" borderId="48" xfId="0" applyFont="1" applyBorder="1" applyAlignment="1">
      <alignment horizontal="right"/>
    </xf>
    <xf numFmtId="0" fontId="26" fillId="0" borderId="46" xfId="0" applyFont="1" applyBorder="1" applyAlignment="1">
      <alignment horizontal="right"/>
    </xf>
    <xf numFmtId="0" fontId="3" fillId="0" borderId="46" xfId="0" applyFont="1" applyBorder="1" applyAlignment="1">
      <alignment horizontal="right"/>
    </xf>
    <xf numFmtId="0" fontId="3" fillId="0" borderId="47" xfId="0" applyFont="1" applyBorder="1" applyAlignment="1">
      <alignment horizontal="right"/>
    </xf>
    <xf numFmtId="0" fontId="3" fillId="4" borderId="50" xfId="0" applyFont="1" applyFill="1" applyBorder="1" applyAlignment="1" applyProtection="1">
      <alignment horizontal="left"/>
      <protection locked="0"/>
    </xf>
    <xf numFmtId="0" fontId="3" fillId="4" borderId="51" xfId="0" applyFont="1" applyFill="1" applyBorder="1" applyAlignment="1" applyProtection="1">
      <alignment horizontal="left"/>
      <protection locked="0"/>
    </xf>
    <xf numFmtId="0" fontId="23" fillId="10" borderId="27" xfId="0" applyFont="1" applyFill="1" applyBorder="1" applyAlignment="1">
      <alignment horizontal="center"/>
    </xf>
    <xf numFmtId="0" fontId="23" fillId="10" borderId="0" xfId="0" applyFont="1" applyFill="1" applyAlignment="1">
      <alignment horizontal="center"/>
    </xf>
    <xf numFmtId="0" fontId="23" fillId="10" borderId="11" xfId="0" applyFont="1" applyFill="1" applyBorder="1" applyAlignment="1">
      <alignment horizontal="center"/>
    </xf>
    <xf numFmtId="0" fontId="4" fillId="0" borderId="27" xfId="0" applyFont="1" applyBorder="1" applyAlignment="1" applyProtection="1">
      <alignment horizontal="left"/>
      <protection locked="0"/>
    </xf>
    <xf numFmtId="0" fontId="4" fillId="0" borderId="0" xfId="0" applyFont="1" applyAlignment="1" applyProtection="1">
      <alignment horizontal="left"/>
      <protection locked="0"/>
    </xf>
    <xf numFmtId="0" fontId="4" fillId="0" borderId="11" xfId="0" applyFont="1" applyBorder="1" applyAlignment="1" applyProtection="1">
      <alignment horizontal="left"/>
      <protection locked="0"/>
    </xf>
    <xf numFmtId="0" fontId="4" fillId="4" borderId="18" xfId="0" applyFont="1" applyFill="1" applyBorder="1" applyAlignment="1" applyProtection="1">
      <alignment horizontal="center"/>
      <protection locked="0"/>
    </xf>
    <xf numFmtId="0" fontId="4" fillId="4" borderId="19" xfId="0" applyFont="1" applyFill="1" applyBorder="1" applyAlignment="1" applyProtection="1">
      <alignment horizontal="center"/>
      <protection locked="0"/>
    </xf>
    <xf numFmtId="0" fontId="0" fillId="0" borderId="32" xfId="0" applyBorder="1"/>
    <xf numFmtId="0" fontId="3" fillId="0" borderId="44" xfId="0" applyFont="1" applyBorder="1" applyAlignment="1">
      <alignment horizontal="left"/>
    </xf>
    <xf numFmtId="0" fontId="3" fillId="0" borderId="29" xfId="0" applyFont="1" applyBorder="1" applyAlignment="1">
      <alignment horizontal="left"/>
    </xf>
    <xf numFmtId="0" fontId="3" fillId="0" borderId="45" xfId="0" applyFont="1" applyBorder="1" applyAlignment="1">
      <alignment horizontal="left"/>
    </xf>
    <xf numFmtId="0" fontId="3" fillId="0" borderId="2" xfId="0" applyFont="1" applyBorder="1" applyAlignment="1">
      <alignment horizontal="left"/>
    </xf>
    <xf numFmtId="0" fontId="3" fillId="0" borderId="41" xfId="0" applyFont="1" applyBorder="1" applyAlignment="1">
      <alignment horizontal="left"/>
    </xf>
    <xf numFmtId="0" fontId="4" fillId="0" borderId="8" xfId="0" applyFont="1" applyBorder="1" applyAlignment="1">
      <alignment horizontal="left"/>
    </xf>
    <xf numFmtId="0" fontId="3" fillId="0" borderId="34" xfId="0" applyFont="1" applyBorder="1" applyAlignment="1">
      <alignment horizontal="left"/>
    </xf>
    <xf numFmtId="0" fontId="5" fillId="0" borderId="8" xfId="0" applyFont="1" applyBorder="1" applyAlignment="1">
      <alignment horizontal="left"/>
    </xf>
    <xf numFmtId="0" fontId="5" fillId="0" borderId="11" xfId="0" applyFont="1" applyBorder="1" applyAlignment="1">
      <alignment horizontal="left"/>
    </xf>
    <xf numFmtId="0" fontId="4" fillId="0" borderId="28" xfId="0" applyFont="1" applyBorder="1" applyAlignment="1" applyProtection="1">
      <alignment horizontal="left"/>
      <protection locked="0"/>
    </xf>
    <xf numFmtId="0" fontId="4" fillId="0" borderId="29" xfId="0" applyFont="1" applyBorder="1" applyAlignment="1" applyProtection="1">
      <alignment horizontal="left"/>
      <protection locked="0"/>
    </xf>
    <xf numFmtId="0" fontId="4" fillId="0" borderId="34" xfId="0" applyFont="1" applyBorder="1" applyAlignment="1" applyProtection="1">
      <alignment horizontal="left"/>
      <protection locked="0"/>
    </xf>
    <xf numFmtId="0" fontId="28" fillId="0" borderId="0" xfId="0" applyFont="1" applyAlignment="1">
      <alignment horizontal="center" wrapText="1"/>
    </xf>
    <xf numFmtId="0" fontId="28" fillId="0" borderId="0" xfId="0" applyFont="1" applyAlignment="1">
      <alignment horizontal="center"/>
    </xf>
    <xf numFmtId="0" fontId="2" fillId="0" borderId="2" xfId="0" applyFont="1" applyBorder="1" applyAlignment="1">
      <alignment horizontal="center"/>
    </xf>
    <xf numFmtId="0" fontId="3" fillId="4" borderId="9" xfId="0" applyFont="1" applyFill="1" applyBorder="1"/>
    <xf numFmtId="0" fontId="3" fillId="4" borderId="2" xfId="0" applyFont="1" applyFill="1" applyBorder="1"/>
    <xf numFmtId="0" fontId="3" fillId="4" borderId="9" xfId="0" applyFont="1" applyFill="1" applyBorder="1" applyAlignment="1">
      <alignment horizontal="left"/>
    </xf>
    <xf numFmtId="0" fontId="3" fillId="4" borderId="2" xfId="0" applyFont="1" applyFill="1" applyBorder="1" applyAlignment="1">
      <alignment horizontal="left"/>
    </xf>
    <xf numFmtId="0" fontId="3" fillId="4" borderId="41" xfId="0" applyFont="1" applyFill="1" applyBorder="1" applyAlignment="1">
      <alignment horizontal="left"/>
    </xf>
    <xf numFmtId="0" fontId="3" fillId="4" borderId="32" xfId="0" applyFont="1" applyFill="1" applyBorder="1" applyAlignment="1">
      <alignment horizontal="left"/>
    </xf>
    <xf numFmtId="0" fontId="3" fillId="4" borderId="42" xfId="0" applyFont="1" applyFill="1" applyBorder="1"/>
    <xf numFmtId="0" fontId="3" fillId="4" borderId="32" xfId="0" applyFont="1" applyFill="1" applyBorder="1"/>
    <xf numFmtId="164" fontId="3" fillId="4" borderId="42" xfId="0" applyNumberFormat="1" applyFont="1" applyFill="1" applyBorder="1" applyAlignment="1">
      <alignment horizontal="left"/>
    </xf>
    <xf numFmtId="164" fontId="3" fillId="4" borderId="2" xfId="0" applyNumberFormat="1" applyFont="1" applyFill="1" applyBorder="1" applyAlignment="1">
      <alignment horizontal="left"/>
    </xf>
    <xf numFmtId="0" fontId="3" fillId="4" borderId="42" xfId="0" applyFont="1" applyFill="1" applyBorder="1" applyAlignment="1">
      <alignment horizontal="left"/>
    </xf>
    <xf numFmtId="49" fontId="3" fillId="4" borderId="42" xfId="0" applyNumberFormat="1" applyFont="1" applyFill="1" applyBorder="1" applyAlignment="1">
      <alignment horizontal="left"/>
    </xf>
    <xf numFmtId="49" fontId="3" fillId="4" borderId="2" xfId="0" applyNumberFormat="1" applyFont="1" applyFill="1" applyBorder="1" applyAlignment="1">
      <alignment horizontal="left"/>
    </xf>
    <xf numFmtId="49" fontId="3" fillId="4" borderId="32" xfId="0" applyNumberFormat="1" applyFont="1" applyFill="1" applyBorder="1" applyAlignment="1">
      <alignment horizontal="left"/>
    </xf>
    <xf numFmtId="164" fontId="5" fillId="4" borderId="8" xfId="0" applyNumberFormat="1" applyFont="1" applyFill="1" applyBorder="1" applyAlignment="1">
      <alignment horizontal="center" vertical="center"/>
    </xf>
    <xf numFmtId="164" fontId="5" fillId="4" borderId="0" xfId="0" applyNumberFormat="1" applyFont="1" applyFill="1" applyAlignment="1">
      <alignment horizontal="center" vertical="center"/>
    </xf>
    <xf numFmtId="164" fontId="5" fillId="4" borderId="11" xfId="0" applyNumberFormat="1" applyFont="1" applyFill="1" applyBorder="1" applyAlignment="1">
      <alignment horizontal="center" vertical="center"/>
    </xf>
    <xf numFmtId="164" fontId="5" fillId="4" borderId="44" xfId="0" applyNumberFormat="1" applyFont="1" applyFill="1" applyBorder="1" applyAlignment="1">
      <alignment horizontal="center" vertical="center"/>
    </xf>
    <xf numFmtId="164" fontId="5" fillId="4" borderId="29" xfId="0" applyNumberFormat="1" applyFont="1" applyFill="1" applyBorder="1" applyAlignment="1">
      <alignment horizontal="center" vertical="center"/>
    </xf>
    <xf numFmtId="164" fontId="5" fillId="4" borderId="34" xfId="0" applyNumberFormat="1" applyFont="1" applyFill="1" applyBorder="1" applyAlignment="1">
      <alignment horizontal="center" vertical="center"/>
    </xf>
    <xf numFmtId="0" fontId="5" fillId="4" borderId="0" xfId="0" applyFont="1" applyFill="1" applyAlignment="1">
      <alignment horizontal="left" vertical="center"/>
    </xf>
    <xf numFmtId="0" fontId="5" fillId="4" borderId="40" xfId="0" applyFont="1" applyFill="1" applyBorder="1" applyAlignment="1">
      <alignment horizontal="left" vertical="center"/>
    </xf>
    <xf numFmtId="0" fontId="5" fillId="4" borderId="2" xfId="0" applyFont="1" applyFill="1" applyBorder="1" applyAlignment="1">
      <alignment horizontal="left" vertical="center"/>
    </xf>
    <xf numFmtId="0" fontId="5" fillId="4" borderId="41" xfId="0" applyFont="1" applyFill="1" applyBorder="1" applyAlignment="1">
      <alignment horizontal="left" vertical="center"/>
    </xf>
    <xf numFmtId="0" fontId="5" fillId="4" borderId="30" xfId="0" applyFont="1" applyFill="1" applyBorder="1" applyAlignment="1">
      <alignment horizontal="left" vertical="center"/>
    </xf>
    <xf numFmtId="0" fontId="5" fillId="4" borderId="39" xfId="0" applyFont="1" applyFill="1" applyBorder="1" applyAlignment="1">
      <alignment horizontal="left" vertical="center"/>
    </xf>
    <xf numFmtId="0" fontId="5" fillId="4" borderId="29" xfId="0" applyFont="1" applyFill="1" applyBorder="1" applyAlignment="1">
      <alignment horizontal="left" vertical="center"/>
    </xf>
    <xf numFmtId="0" fontId="5" fillId="4" borderId="45" xfId="0" applyFont="1" applyFill="1" applyBorder="1" applyAlignment="1">
      <alignment horizontal="left" vertical="center"/>
    </xf>
    <xf numFmtId="0" fontId="3" fillId="4" borderId="27" xfId="0" applyFont="1" applyFill="1" applyBorder="1" applyAlignment="1">
      <alignment horizontal="left"/>
    </xf>
    <xf numFmtId="0" fontId="3" fillId="4" borderId="0" xfId="0" applyFont="1" applyFill="1" applyAlignment="1">
      <alignment horizontal="left"/>
    </xf>
    <xf numFmtId="0" fontId="3" fillId="4" borderId="11" xfId="0" applyFont="1" applyFill="1" applyBorder="1" applyAlignment="1">
      <alignment horizontal="left"/>
    </xf>
    <xf numFmtId="3" fontId="3" fillId="4" borderId="29" xfId="0" applyNumberFormat="1" applyFont="1" applyFill="1" applyBorder="1" applyAlignment="1">
      <alignment horizontal="left"/>
    </xf>
    <xf numFmtId="0" fontId="3" fillId="4" borderId="29" xfId="0" applyFont="1" applyFill="1" applyBorder="1" applyAlignment="1">
      <alignment horizontal="left"/>
    </xf>
    <xf numFmtId="0" fontId="2" fillId="4" borderId="42" xfId="0" applyFont="1" applyFill="1" applyBorder="1" applyAlignment="1">
      <alignment horizontal="left"/>
    </xf>
    <xf numFmtId="0" fontId="2" fillId="4" borderId="2" xfId="0" applyFont="1" applyFill="1" applyBorder="1" applyAlignment="1">
      <alignment horizontal="left"/>
    </xf>
    <xf numFmtId="0" fontId="2" fillId="4" borderId="32" xfId="0" applyFont="1" applyFill="1" applyBorder="1" applyAlignment="1">
      <alignment horizontal="left"/>
    </xf>
    <xf numFmtId="0" fontId="3" fillId="4" borderId="46" xfId="0" applyFont="1" applyFill="1" applyBorder="1" applyAlignment="1">
      <alignment horizontal="left"/>
    </xf>
    <xf numFmtId="0" fontId="3" fillId="4" borderId="47" xfId="0" applyFont="1" applyFill="1" applyBorder="1" applyAlignment="1">
      <alignment horizontal="left"/>
    </xf>
    <xf numFmtId="0" fontId="2" fillId="4" borderId="28" xfId="0" applyFont="1" applyFill="1" applyBorder="1" applyAlignment="1">
      <alignment horizontal="left"/>
    </xf>
    <xf numFmtId="0" fontId="2" fillId="4" borderId="29" xfId="0" applyFont="1" applyFill="1" applyBorder="1" applyAlignment="1">
      <alignment horizontal="left"/>
    </xf>
    <xf numFmtId="0" fontId="2" fillId="4" borderId="34" xfId="0" applyFont="1" applyFill="1" applyBorder="1" applyAlignment="1">
      <alignment horizontal="left"/>
    </xf>
    <xf numFmtId="0" fontId="3" fillId="4" borderId="30" xfId="0" applyFont="1" applyFill="1" applyBorder="1" applyAlignment="1">
      <alignment horizontal="right" vertical="center"/>
    </xf>
    <xf numFmtId="0" fontId="3" fillId="4" borderId="2" xfId="0" applyFont="1" applyFill="1" applyBorder="1" applyAlignment="1">
      <alignment horizontal="right" vertical="center"/>
    </xf>
    <xf numFmtId="0" fontId="3" fillId="4" borderId="0" xfId="0" applyFont="1" applyFill="1" applyAlignment="1">
      <alignment horizontal="right" vertical="center"/>
    </xf>
    <xf numFmtId="0" fontId="3" fillId="4" borderId="26" xfId="0" applyFont="1" applyFill="1" applyBorder="1" applyAlignment="1">
      <alignment horizontal="right" vertical="center"/>
    </xf>
    <xf numFmtId="0" fontId="4" fillId="4" borderId="3" xfId="0" applyFont="1" applyFill="1" applyBorder="1" applyAlignment="1">
      <alignment horizontal="center"/>
    </xf>
    <xf numFmtId="0" fontId="4" fillId="4" borderId="16" xfId="0" applyFont="1" applyFill="1" applyBorder="1" applyAlignment="1">
      <alignment horizontal="center"/>
    </xf>
    <xf numFmtId="0" fontId="3" fillId="4" borderId="50" xfId="0" applyFont="1" applyFill="1" applyBorder="1" applyAlignment="1">
      <alignment horizontal="left"/>
    </xf>
    <xf numFmtId="0" fontId="3" fillId="4" borderId="51" xfId="0" applyFont="1" applyFill="1" applyBorder="1" applyAlignment="1">
      <alignment horizontal="left"/>
    </xf>
    <xf numFmtId="0" fontId="4" fillId="0" borderId="27" xfId="0" applyFont="1" applyBorder="1" applyAlignment="1">
      <alignment horizontal="left"/>
    </xf>
    <xf numFmtId="0" fontId="4" fillId="0" borderId="11" xfId="0" applyFont="1" applyBorder="1" applyAlignment="1">
      <alignment horizontal="left"/>
    </xf>
    <xf numFmtId="14" fontId="4" fillId="0" borderId="27" xfId="0" applyNumberFormat="1" applyFont="1" applyBorder="1" applyAlignment="1">
      <alignment horizontal="left"/>
    </xf>
    <xf numFmtId="0" fontId="4" fillId="4" borderId="18" xfId="0" applyFont="1" applyFill="1" applyBorder="1" applyAlignment="1">
      <alignment horizontal="center"/>
    </xf>
    <xf numFmtId="0" fontId="4" fillId="4" borderId="19" xfId="0" applyFont="1" applyFill="1" applyBorder="1" applyAlignment="1">
      <alignment horizontal="center"/>
    </xf>
    <xf numFmtId="0" fontId="4" fillId="0" borderId="28" xfId="0" applyFont="1" applyBorder="1" applyAlignment="1">
      <alignment horizontal="left"/>
    </xf>
    <xf numFmtId="0" fontId="4" fillId="0" borderId="29" xfId="0" applyFont="1" applyBorder="1" applyAlignment="1">
      <alignment horizontal="left"/>
    </xf>
    <xf numFmtId="0" fontId="4" fillId="0" borderId="34" xfId="0" applyFont="1" applyBorder="1" applyAlignment="1">
      <alignment horizontal="left"/>
    </xf>
  </cellXfs>
  <cellStyles count="1">
    <cellStyle name="Normal" xfId="0" builtinId="0"/>
  </cellStyles>
  <dxfs count="2">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charts/_rels/chart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1" i="0" u="none" strike="noStrike" baseline="0">
                <a:solidFill>
                  <a:srgbClr val="000000"/>
                </a:solidFill>
                <a:latin typeface="Arial"/>
                <a:ea typeface="Arial"/>
                <a:cs typeface="Arial"/>
              </a:defRPr>
            </a:pPr>
            <a:r>
              <a:rPr lang="en-US"/>
              <a:t>PREEMPT TIME LINE
(controller receives preempt call at time = 0)</a:t>
            </a:r>
          </a:p>
        </c:rich>
      </c:tx>
      <c:layout>
        <c:manualLayout>
          <c:xMode val="edge"/>
          <c:yMode val="edge"/>
          <c:x val="0.1540471775769317"/>
          <c:y val="2.7115014726212659E-2"/>
        </c:manualLayout>
      </c:layout>
      <c:overlay val="0"/>
      <c:spPr>
        <a:noFill/>
        <a:ln w="25400">
          <a:noFill/>
        </a:ln>
      </c:spPr>
    </c:title>
    <c:autoTitleDeleted val="0"/>
    <c:plotArea>
      <c:layout>
        <c:manualLayout>
          <c:layoutTarget val="inner"/>
          <c:xMode val="edge"/>
          <c:yMode val="edge"/>
          <c:x val="0.25587483673483696"/>
          <c:y val="0.1594360297856898"/>
          <c:w val="0.70104483329901768"/>
          <c:h val="0.34598703062336761"/>
        </c:manualLayout>
      </c:layout>
      <c:barChart>
        <c:barDir val="bar"/>
        <c:grouping val="stacked"/>
        <c:varyColors val="0"/>
        <c:ser>
          <c:idx val="0"/>
          <c:order val="0"/>
          <c:tx>
            <c:strRef>
              <c:f>'Timing Form'!$BE$1026</c:f>
              <c:strCache>
                <c:ptCount val="1"/>
                <c:pt idx="0">
                  <c:v>Railroad Interval-Advance Preemption</c:v>
                </c:pt>
              </c:strCache>
            </c:strRef>
          </c:tx>
          <c:spPr>
            <a:blipFill dpi="0" rotWithShape="0">
              <a:blip xmlns:r="http://schemas.openxmlformats.org/officeDocument/2006/relationships" r:embed="rId1"/>
              <a:srcRect/>
              <a:stretch>
                <a:fillRect/>
              </a:stretch>
            </a:blipFill>
            <a:ln w="12700">
              <a:solidFill>
                <a:srgbClr val="000000"/>
              </a:solidFill>
              <a:prstDash val="solid"/>
            </a:ln>
          </c:spPr>
          <c:invertIfNegative val="0"/>
          <c:pictureOptions>
            <c:pictureFormat val="stretch"/>
          </c:pictureOptions>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Form'!$BF$1026:$BJ$1026</c:f>
              <c:numCache>
                <c:formatCode>General</c:formatCode>
                <c:ptCount val="5"/>
                <c:pt idx="4" formatCode="0">
                  <c:v>-6</c:v>
                </c:pt>
              </c:numCache>
            </c:numRef>
          </c:val>
          <c:extLst>
            <c:ext xmlns:c16="http://schemas.microsoft.com/office/drawing/2014/chart" uri="{C3380CC4-5D6E-409C-BE32-E72D297353CC}">
              <c16:uniqueId val="{00000000-691B-4740-8389-75390B167487}"/>
            </c:ext>
          </c:extLst>
        </c:ser>
        <c:ser>
          <c:idx val="1"/>
          <c:order val="1"/>
          <c:tx>
            <c:strRef>
              <c:f>'Timing Form'!$BE$1027</c:f>
              <c:strCache>
                <c:ptCount val="1"/>
                <c:pt idx="0">
                  <c:v>Railroad Interval-Lights Flashing</c:v>
                </c:pt>
              </c:strCache>
            </c:strRef>
          </c:tx>
          <c:spPr>
            <a:pattFill prst="sphere">
              <a:fgClr>
                <a:srgbClr val="FF0000"/>
              </a:fgClr>
              <a:bgClr>
                <a:schemeClr val="bg1"/>
              </a:bgClr>
            </a:pattFill>
            <a:ln w="12700">
              <a:solidFill>
                <a:srgbClr val="000000"/>
              </a:solidFill>
              <a:prstDash val="solid"/>
            </a:ln>
          </c:spPr>
          <c:invertIfNegative val="0"/>
          <c:dPt>
            <c:idx val="4"/>
            <c:invertIfNegative val="0"/>
            <c:bubble3D val="0"/>
            <c:extLst>
              <c:ext xmlns:c16="http://schemas.microsoft.com/office/drawing/2014/chart" uri="{C3380CC4-5D6E-409C-BE32-E72D297353CC}">
                <c16:uniqueId val="{00000000-94C5-4841-A2AD-A36EAED9532E}"/>
              </c:ext>
            </c:extLst>
          </c:dPt>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Form'!$BF$1027:$BJ$1027</c:f>
              <c:numCache>
                <c:formatCode>General</c:formatCode>
                <c:ptCount val="5"/>
                <c:pt idx="4" formatCode="0.0">
                  <c:v>20</c:v>
                </c:pt>
              </c:numCache>
            </c:numRef>
          </c:val>
          <c:extLst>
            <c:ext xmlns:c16="http://schemas.microsoft.com/office/drawing/2014/chart" uri="{C3380CC4-5D6E-409C-BE32-E72D297353CC}">
              <c16:uniqueId val="{00000001-691B-4740-8389-75390B167487}"/>
            </c:ext>
          </c:extLst>
        </c:ser>
        <c:ser>
          <c:idx val="2"/>
          <c:order val="2"/>
          <c:tx>
            <c:strRef>
              <c:f>'Timing Form'!$BE$1028</c:f>
              <c:strCache>
                <c:ptCount val="1"/>
                <c:pt idx="0">
                  <c:v>Railroad Interval-Gates Descending</c:v>
                </c:pt>
              </c:strCache>
            </c:strRef>
          </c:tx>
          <c:spPr>
            <a:pattFill prst="wdDnDiag">
              <a:fgClr>
                <a:schemeClr val="accent4">
                  <a:lumMod val="75000"/>
                </a:schemeClr>
              </a:fgClr>
              <a:bgClr>
                <a:schemeClr val="bg1"/>
              </a:bgClr>
            </a:pattFill>
            <a:ln w="12700">
              <a:solidFill>
                <a:srgbClr val="000000"/>
              </a:solidFill>
              <a:prstDash val="solid"/>
            </a:ln>
          </c:spPr>
          <c:invertIfNegative val="0"/>
          <c:dPt>
            <c:idx val="4"/>
            <c:invertIfNegative val="0"/>
            <c:bubble3D val="0"/>
            <c:extLst>
              <c:ext xmlns:c16="http://schemas.microsoft.com/office/drawing/2014/chart" uri="{C3380CC4-5D6E-409C-BE32-E72D297353CC}">
                <c16:uniqueId val="{00000001-94C5-4841-A2AD-A36EAED9532E}"/>
              </c:ext>
            </c:extLst>
          </c:dPt>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Form'!$BF$1028:$BJ$1028</c:f>
              <c:numCache>
                <c:formatCode>General</c:formatCode>
                <c:ptCount val="5"/>
                <c:pt idx="4" formatCode="0.0">
                  <c:v>0</c:v>
                </c:pt>
              </c:numCache>
            </c:numRef>
          </c:val>
          <c:extLst>
            <c:ext xmlns:c16="http://schemas.microsoft.com/office/drawing/2014/chart" uri="{C3380CC4-5D6E-409C-BE32-E72D297353CC}">
              <c16:uniqueId val="{00000002-691B-4740-8389-75390B167487}"/>
            </c:ext>
          </c:extLst>
        </c:ser>
        <c:ser>
          <c:idx val="3"/>
          <c:order val="3"/>
          <c:tx>
            <c:strRef>
              <c:f>'Timing Form'!$BE$1029</c:f>
              <c:strCache>
                <c:ptCount val="1"/>
                <c:pt idx="0">
                  <c:v>Railroad Interval-Gates Horizontal</c:v>
                </c:pt>
              </c:strCache>
            </c:strRef>
          </c:tx>
          <c:spPr>
            <a:pattFill prst="dkHorz">
              <a:fgClr>
                <a:srgbClr val="FF0000"/>
              </a:fgClr>
              <a:bgClr>
                <a:schemeClr val="bg1"/>
              </a:bgClr>
            </a:pattFill>
            <a:ln w="12700">
              <a:solidFill>
                <a:srgbClr val="000000"/>
              </a:solidFill>
              <a:prstDash val="solid"/>
            </a:ln>
          </c:spPr>
          <c:invertIfNegative val="0"/>
          <c:dPt>
            <c:idx val="4"/>
            <c:invertIfNegative val="0"/>
            <c:bubble3D val="0"/>
            <c:extLst>
              <c:ext xmlns:c16="http://schemas.microsoft.com/office/drawing/2014/chart" uri="{C3380CC4-5D6E-409C-BE32-E72D297353CC}">
                <c16:uniqueId val="{00000002-94C5-4841-A2AD-A36EAED9532E}"/>
              </c:ext>
            </c:extLst>
          </c:dPt>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Form'!$BF$1029:$BJ$1029</c:f>
              <c:numCache>
                <c:formatCode>General</c:formatCode>
                <c:ptCount val="5"/>
                <c:pt idx="4" formatCode="0">
                  <c:v>0</c:v>
                </c:pt>
              </c:numCache>
            </c:numRef>
          </c:val>
          <c:extLst>
            <c:ext xmlns:c16="http://schemas.microsoft.com/office/drawing/2014/chart" uri="{C3380CC4-5D6E-409C-BE32-E72D297353CC}">
              <c16:uniqueId val="{00000003-691B-4740-8389-75390B167487}"/>
            </c:ext>
          </c:extLst>
        </c:ser>
        <c:ser>
          <c:idx val="4"/>
          <c:order val="4"/>
          <c:tx>
            <c:strRef>
              <c:f>'Timing Form'!$BE$1030</c:f>
              <c:strCache>
                <c:ptCount val="1"/>
                <c:pt idx="0">
                  <c:v>Railroad Interval-Train Crossing</c:v>
                </c:pt>
              </c:strCache>
            </c:strRef>
          </c:tx>
          <c:spPr>
            <a:solidFill>
              <a:srgbClr val="FF0000"/>
            </a:solid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Form'!$BF$1030:$BJ$1030</c:f>
              <c:numCache>
                <c:formatCode>General</c:formatCode>
                <c:ptCount val="5"/>
                <c:pt idx="4" formatCode="0.0">
                  <c:v>1</c:v>
                </c:pt>
              </c:numCache>
            </c:numRef>
          </c:val>
          <c:extLst>
            <c:ext xmlns:c16="http://schemas.microsoft.com/office/drawing/2014/chart" uri="{C3380CC4-5D6E-409C-BE32-E72D297353CC}">
              <c16:uniqueId val="{00000004-691B-4740-8389-75390B167487}"/>
            </c:ext>
          </c:extLst>
        </c:ser>
        <c:ser>
          <c:idx val="5"/>
          <c:order val="5"/>
          <c:tx>
            <c:strRef>
              <c:f>'Timing Form'!$BE$1031</c:f>
              <c:strCache>
                <c:ptCount val="1"/>
                <c:pt idx="0">
                  <c:v>Signal Interval-Controller Delay</c:v>
                </c:pt>
              </c:strCache>
            </c:strRef>
          </c:tx>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Form'!$BF$1031:$BJ$1031</c:f>
              <c:numCache>
                <c:formatCode>0.0</c:formatCode>
                <c:ptCount val="5"/>
                <c:pt idx="1">
                  <c:v>0</c:v>
                </c:pt>
                <c:pt idx="3">
                  <c:v>0</c:v>
                </c:pt>
              </c:numCache>
            </c:numRef>
          </c:val>
          <c:extLst>
            <c:ext xmlns:c16="http://schemas.microsoft.com/office/drawing/2014/chart" uri="{C3380CC4-5D6E-409C-BE32-E72D297353CC}">
              <c16:uniqueId val="{00000005-691B-4740-8389-75390B167487}"/>
            </c:ext>
          </c:extLst>
        </c:ser>
        <c:ser>
          <c:idx val="6"/>
          <c:order val="6"/>
          <c:tx>
            <c:strRef>
              <c:f>'Timing Form'!$BE$1032</c:f>
              <c:strCache>
                <c:ptCount val="1"/>
                <c:pt idx="0">
                  <c:v>Signal Interval-ROW Transfer Green/Walk</c:v>
                </c:pt>
              </c:strCache>
            </c:strRef>
          </c:tx>
          <c:spPr>
            <a:solidFill>
              <a:srgbClr val="339966"/>
            </a:solid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Form'!$BF$1032:$BJ$1032</c:f>
              <c:numCache>
                <c:formatCode>0.0</c:formatCode>
                <c:ptCount val="5"/>
                <c:pt idx="1">
                  <c:v>0</c:v>
                </c:pt>
                <c:pt idx="3" formatCode="General">
                  <c:v>0</c:v>
                </c:pt>
              </c:numCache>
            </c:numRef>
          </c:val>
          <c:extLst>
            <c:ext xmlns:c16="http://schemas.microsoft.com/office/drawing/2014/chart" uri="{C3380CC4-5D6E-409C-BE32-E72D297353CC}">
              <c16:uniqueId val="{00000006-691B-4740-8389-75390B167487}"/>
            </c:ext>
          </c:extLst>
        </c:ser>
        <c:ser>
          <c:idx val="7"/>
          <c:order val="7"/>
          <c:tx>
            <c:strRef>
              <c:f>'Timing Form'!$BE$1033</c:f>
              <c:strCache>
                <c:ptCount val="1"/>
                <c:pt idx="0">
                  <c:v>Signal Interval-ROW Transfer FDW</c:v>
                </c:pt>
              </c:strCache>
            </c:strRef>
          </c:tx>
          <c:spPr>
            <a:blipFill dpi="0" rotWithShape="0">
              <a:blip xmlns:r="http://schemas.openxmlformats.org/officeDocument/2006/relationships" r:embed="rId3"/>
              <a:srcRect/>
              <a:stretch>
                <a:fillRect/>
              </a:stretch>
            </a:blipFill>
            <a:ln w="12700">
              <a:solidFill>
                <a:srgbClr val="000000"/>
              </a:solidFill>
              <a:prstDash val="solid"/>
            </a:ln>
          </c:spPr>
          <c:invertIfNegative val="0"/>
          <c:pictureOptions>
            <c:pictureFormat val="stretch"/>
          </c:pictureOptions>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Form'!$BF$1033:$BJ$1033</c:f>
              <c:numCache>
                <c:formatCode>General</c:formatCode>
                <c:ptCount val="5"/>
                <c:pt idx="3">
                  <c:v>0</c:v>
                </c:pt>
              </c:numCache>
            </c:numRef>
          </c:val>
          <c:extLst>
            <c:ext xmlns:c16="http://schemas.microsoft.com/office/drawing/2014/chart" uri="{C3380CC4-5D6E-409C-BE32-E72D297353CC}">
              <c16:uniqueId val="{00000007-691B-4740-8389-75390B167487}"/>
            </c:ext>
          </c:extLst>
        </c:ser>
        <c:ser>
          <c:idx val="8"/>
          <c:order val="8"/>
          <c:tx>
            <c:strRef>
              <c:f>'Timing Form'!$BE$1034</c:f>
              <c:strCache>
                <c:ptCount val="1"/>
                <c:pt idx="0">
                  <c:v>Signal Interval-ROW Transfer Yellow</c:v>
                </c:pt>
              </c:strCache>
            </c:strRef>
          </c:tx>
          <c:spPr>
            <a:solidFill>
              <a:srgbClr val="FFFF00"/>
            </a:solid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Form'!$BF$1034:$BJ$1034</c:f>
              <c:numCache>
                <c:formatCode>General</c:formatCode>
                <c:ptCount val="5"/>
                <c:pt idx="3">
                  <c:v>0</c:v>
                </c:pt>
              </c:numCache>
            </c:numRef>
          </c:val>
          <c:extLst>
            <c:ext xmlns:c16="http://schemas.microsoft.com/office/drawing/2014/chart" uri="{C3380CC4-5D6E-409C-BE32-E72D297353CC}">
              <c16:uniqueId val="{00000008-691B-4740-8389-75390B167487}"/>
            </c:ext>
          </c:extLst>
        </c:ser>
        <c:ser>
          <c:idx val="9"/>
          <c:order val="9"/>
          <c:tx>
            <c:strRef>
              <c:f>'Timing Form'!$BE$1035</c:f>
              <c:strCache>
                <c:ptCount val="1"/>
                <c:pt idx="0">
                  <c:v>Signal Interval-ROW Transfer Red</c:v>
                </c:pt>
              </c:strCache>
            </c:strRef>
          </c:tx>
          <c:spPr>
            <a:solidFill>
              <a:srgbClr val="FF0000"/>
            </a:solid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Form'!$BF$1035:$BJ$1035</c:f>
              <c:numCache>
                <c:formatCode>General</c:formatCode>
                <c:ptCount val="5"/>
                <c:pt idx="3">
                  <c:v>0</c:v>
                </c:pt>
              </c:numCache>
            </c:numRef>
          </c:val>
          <c:extLst>
            <c:ext xmlns:c16="http://schemas.microsoft.com/office/drawing/2014/chart" uri="{C3380CC4-5D6E-409C-BE32-E72D297353CC}">
              <c16:uniqueId val="{00000009-691B-4740-8389-75390B167487}"/>
            </c:ext>
          </c:extLst>
        </c:ser>
        <c:ser>
          <c:idx val="10"/>
          <c:order val="10"/>
          <c:tx>
            <c:strRef>
              <c:f>'Timing Form'!$BE$1036</c:f>
              <c:strCache>
                <c:ptCount val="1"/>
                <c:pt idx="0">
                  <c:v>Signal Interval-Track Clearance Green</c:v>
                </c:pt>
              </c:strCache>
            </c:strRef>
          </c:tx>
          <c:spPr>
            <a:pattFill prst="dkVert">
              <a:fgClr>
                <a:srgbClr val="00B050"/>
              </a:fgClr>
              <a:bgClr>
                <a:schemeClr val="bg1"/>
              </a:bgClr>
            </a:patt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Form'!$BF$1036:$BJ$1036</c:f>
              <c:numCache>
                <c:formatCode>0.0</c:formatCode>
                <c:ptCount val="5"/>
                <c:pt idx="1">
                  <c:v>14.2</c:v>
                </c:pt>
                <c:pt idx="3">
                  <c:v>14.2</c:v>
                </c:pt>
              </c:numCache>
            </c:numRef>
          </c:val>
          <c:extLst>
            <c:ext xmlns:c16="http://schemas.microsoft.com/office/drawing/2014/chart" uri="{C3380CC4-5D6E-409C-BE32-E72D297353CC}">
              <c16:uniqueId val="{0000000A-691B-4740-8389-75390B167487}"/>
            </c:ext>
          </c:extLst>
        </c:ser>
        <c:ser>
          <c:idx val="11"/>
          <c:order val="11"/>
          <c:tx>
            <c:strRef>
              <c:f>'Timing Form'!$BE$1037</c:f>
              <c:strCache>
                <c:ptCount val="1"/>
                <c:pt idx="0">
                  <c:v>Signal Interval-Track Clearance Green Terminated</c:v>
                </c:pt>
              </c:strCache>
            </c:strRef>
          </c:tx>
          <c:spPr>
            <a:pattFill prst="dkHorz">
              <a:fgClr>
                <a:srgbClr val="FF0000"/>
              </a:fgClr>
              <a:bgClr>
                <a:srgbClr val="FFC000"/>
              </a:bgClr>
            </a:patt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Form'!$BF$1037:$BJ$1037</c:f>
              <c:numCache>
                <c:formatCode>0.0</c:formatCode>
                <c:ptCount val="5"/>
                <c:pt idx="1">
                  <c:v>0</c:v>
                </c:pt>
                <c:pt idx="3">
                  <c:v>0</c:v>
                </c:pt>
              </c:numCache>
            </c:numRef>
          </c:val>
          <c:extLst>
            <c:ext xmlns:c16="http://schemas.microsoft.com/office/drawing/2014/chart" uri="{C3380CC4-5D6E-409C-BE32-E72D297353CC}">
              <c16:uniqueId val="{0000000B-691B-4740-8389-75390B167487}"/>
            </c:ext>
          </c:extLst>
        </c:ser>
        <c:ser>
          <c:idx val="12"/>
          <c:order val="12"/>
          <c:tx>
            <c:strRef>
              <c:f>'Timing Form'!$BE$1038</c:f>
              <c:strCache>
                <c:ptCount val="1"/>
                <c:pt idx="0">
                  <c:v>Vehicle Stopped at Tracks, Signal Red (ROW Transfer Time)</c:v>
                </c:pt>
              </c:strCache>
            </c:strRef>
          </c:tx>
          <c:spPr>
            <a:solidFill>
              <a:srgbClr val="FF0000"/>
            </a:solid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Form'!$BF$1038:$BJ$1038</c:f>
              <c:numCache>
                <c:formatCode>General</c:formatCode>
                <c:ptCount val="5"/>
                <c:pt idx="0" formatCode="0.0">
                  <c:v>0</c:v>
                </c:pt>
                <c:pt idx="2" formatCode="0.0">
                  <c:v>0</c:v>
                </c:pt>
              </c:numCache>
            </c:numRef>
          </c:val>
          <c:extLst>
            <c:ext xmlns:c16="http://schemas.microsoft.com/office/drawing/2014/chart" uri="{C3380CC4-5D6E-409C-BE32-E72D297353CC}">
              <c16:uniqueId val="{0000000C-691B-4740-8389-75390B167487}"/>
            </c:ext>
          </c:extLst>
        </c:ser>
        <c:ser>
          <c:idx val="13"/>
          <c:order val="13"/>
          <c:tx>
            <c:strRef>
              <c:f>'Timing Form'!$BE$1039</c:f>
              <c:strCache>
                <c:ptCount val="1"/>
                <c:pt idx="0">
                  <c:v>Vehicle Stopped at Tracks, Signal Green, Queue Ahead Starting to Move</c:v>
                </c:pt>
              </c:strCache>
            </c:strRef>
          </c:tx>
          <c:spPr>
            <a:gradFill rotWithShape="0">
              <a:gsLst>
                <a:gs pos="0">
                  <a:srgbClr xmlns:mc="http://schemas.openxmlformats.org/markup-compatibility/2006" xmlns:a14="http://schemas.microsoft.com/office/drawing/2010/main" val="FF0000" mc:Ignorable="a14" a14:legacySpreadsheetColorIndex="10"/>
                </a:gs>
                <a:gs pos="100000">
                  <a:srgbClr xmlns:mc="http://schemas.openxmlformats.org/markup-compatibility/2006" xmlns:a14="http://schemas.microsoft.com/office/drawing/2010/main" val="FFFFFF" mc:Ignorable="a14" a14:legacySpreadsheetColorIndex="10">
                    <a:gamma/>
                    <a:tint val="0"/>
                    <a:invGamma/>
                  </a:srgbClr>
                </a:gs>
              </a:gsLst>
              <a:lin ang="0" scaled="1"/>
            </a:grad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Form'!$BF$1039:$BJ$1039</c:f>
              <c:numCache>
                <c:formatCode>General</c:formatCode>
                <c:ptCount val="5"/>
                <c:pt idx="0" formatCode="0.0">
                  <c:v>2</c:v>
                </c:pt>
                <c:pt idx="2" formatCode="0.0">
                  <c:v>2</c:v>
                </c:pt>
              </c:numCache>
            </c:numRef>
          </c:val>
          <c:extLst>
            <c:ext xmlns:c16="http://schemas.microsoft.com/office/drawing/2014/chart" uri="{C3380CC4-5D6E-409C-BE32-E72D297353CC}">
              <c16:uniqueId val="{0000000D-691B-4740-8389-75390B167487}"/>
            </c:ext>
          </c:extLst>
        </c:ser>
        <c:ser>
          <c:idx val="14"/>
          <c:order val="14"/>
          <c:tx>
            <c:strRef>
              <c:f>'Timing Form'!$BE$1040</c:f>
              <c:strCache>
                <c:ptCount val="1"/>
                <c:pt idx="0">
                  <c:v>Vehicle Moving, Crossing Tracks</c:v>
                </c:pt>
              </c:strCache>
            </c:strRef>
          </c:tx>
          <c:spPr>
            <a:pattFill prst="horzBrick">
              <a:fgClr>
                <a:srgbClr val="00B050"/>
              </a:fgClr>
              <a:bgClr>
                <a:schemeClr val="bg1"/>
              </a:bgClr>
            </a:patt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Form'!$BF$1040:$BJ$1040</c:f>
              <c:numCache>
                <c:formatCode>General</c:formatCode>
                <c:ptCount val="5"/>
                <c:pt idx="0" formatCode="0.0">
                  <c:v>12.2</c:v>
                </c:pt>
                <c:pt idx="2" formatCode="0.0">
                  <c:v>12.2</c:v>
                </c:pt>
              </c:numCache>
            </c:numRef>
          </c:val>
          <c:extLst>
            <c:ext xmlns:c16="http://schemas.microsoft.com/office/drawing/2014/chart" uri="{C3380CC4-5D6E-409C-BE32-E72D297353CC}">
              <c16:uniqueId val="{0000000E-691B-4740-8389-75390B167487}"/>
            </c:ext>
          </c:extLst>
        </c:ser>
        <c:ser>
          <c:idx val="15"/>
          <c:order val="15"/>
          <c:tx>
            <c:strRef>
              <c:f>'Timing Form'!$BE$1041</c:f>
              <c:strCache>
                <c:ptCount val="1"/>
                <c:pt idx="0">
                  <c:v>Vehicle Has Cleared Tracks Before Train Arrival (Separation Time)</c:v>
                </c:pt>
              </c:strCache>
            </c:strRef>
          </c:tx>
          <c:spPr>
            <a:pattFill prst="dashHorz">
              <a:fgClr>
                <a:srgbClr val="FF0000"/>
              </a:fgClr>
              <a:bgClr>
                <a:schemeClr val="bg1"/>
              </a:bgClr>
            </a:pattFill>
            <a:ln w="12700">
              <a:solidFill>
                <a:srgbClr val="000000"/>
              </a:solidFill>
              <a:prstDash val="solid"/>
            </a:ln>
          </c:spPr>
          <c:invertIfNegative val="0"/>
          <c:cat>
            <c:strRef>
              <c:f>'Timing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'Timing Form'!$BF$1041:$BJ$1041</c:f>
              <c:numCache>
                <c:formatCode>General</c:formatCode>
                <c:ptCount val="5"/>
                <c:pt idx="0" formatCode="0.0">
                  <c:v>0</c:v>
                </c:pt>
                <c:pt idx="2" formatCode="0.0">
                  <c:v>0</c:v>
                </c:pt>
              </c:numCache>
            </c:numRef>
          </c:val>
          <c:extLst>
            <c:ext xmlns:c16="http://schemas.microsoft.com/office/drawing/2014/chart" uri="{C3380CC4-5D6E-409C-BE32-E72D297353CC}">
              <c16:uniqueId val="{0000000F-691B-4740-8389-75390B167487}"/>
            </c:ext>
          </c:extLst>
        </c:ser>
        <c:dLbls>
          <c:showLegendKey val="0"/>
          <c:showVal val="0"/>
          <c:showCatName val="0"/>
          <c:showSerName val="0"/>
          <c:showPercent val="0"/>
          <c:showBubbleSize val="0"/>
        </c:dLbls>
        <c:gapWidth val="150"/>
        <c:overlap val="100"/>
        <c:axId val="495035368"/>
        <c:axId val="1"/>
      </c:barChart>
      <c:catAx>
        <c:axId val="4950353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(seconds)</a:t>
                </a:r>
              </a:p>
            </c:rich>
          </c:tx>
          <c:layout>
            <c:manualLayout>
              <c:xMode val="edge"/>
              <c:yMode val="edge"/>
              <c:x val="0.54047027912429635"/>
              <c:y val="0.534707128689066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5035368"/>
        <c:crosses val="autoZero"/>
        <c:crossBetween val="between"/>
        <c:majorUnit val="10"/>
        <c:minorUnit val="2"/>
      </c:valAx>
      <c:spPr>
        <a:noFill/>
        <a:ln w="12700">
          <a:solidFill>
            <a:srgbClr val="808080"/>
          </a:solidFill>
          <a:prstDash val="solid"/>
        </a:ln>
      </c:spPr>
    </c:plotArea>
    <c:legend>
      <c:legendPos val="r"/>
      <c:layout>
        <c:manualLayout>
          <c:xMode val="edge"/>
          <c:yMode val="edge"/>
          <c:x val="8.4317032040472171E-3"/>
          <c:y val="0.57865208222607023"/>
          <c:w val="0.9797639123102867"/>
          <c:h val="0.41292163149141908"/>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pattFill prst="pct5">
      <a:fgClr>
        <a:srgbClr val="FFFFFF"/>
      </a:fgClr>
      <a:bgClr>
        <a:schemeClr val="bg1"/>
      </a:bgClr>
    </a:patt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1" i="0" u="none" strike="noStrike" baseline="0">
                <a:solidFill>
                  <a:srgbClr val="000000"/>
                </a:solidFill>
                <a:latin typeface="Arial"/>
                <a:ea typeface="Arial"/>
                <a:cs typeface="Arial"/>
              </a:defRPr>
            </a:pPr>
            <a:r>
              <a:rPr lang="en-US"/>
              <a:t>PREEMPT TIME LINE
(controller receives preempt call at time = 0)</a:t>
            </a:r>
          </a:p>
        </c:rich>
      </c:tx>
      <c:layout>
        <c:manualLayout>
          <c:xMode val="edge"/>
          <c:yMode val="edge"/>
          <c:x val="0.1540471775769317"/>
          <c:y val="2.7115014726212659E-2"/>
        </c:manualLayout>
      </c:layout>
      <c:overlay val="0"/>
      <c:spPr>
        <a:noFill/>
        <a:ln w="25400">
          <a:noFill/>
        </a:ln>
      </c:spPr>
    </c:title>
    <c:autoTitleDeleted val="0"/>
    <c:plotArea>
      <c:layout>
        <c:manualLayout>
          <c:layoutTarget val="inner"/>
          <c:xMode val="edge"/>
          <c:yMode val="edge"/>
          <c:x val="0.25587483673483696"/>
          <c:y val="0.1594360297856898"/>
          <c:w val="0.70104483329901768"/>
          <c:h val="0.34598703062336761"/>
        </c:manualLayout>
      </c:layout>
      <c:barChart>
        <c:barDir val="bar"/>
        <c:grouping val="stacked"/>
        <c:varyColors val="0"/>
        <c:ser>
          <c:idx val="0"/>
          <c:order val="0"/>
          <c:tx>
            <c:strRef>
              <c:f>'Sample Timing Form'!$BE$1026</c:f>
              <c:strCache>
                <c:ptCount val="1"/>
                <c:pt idx="0">
                  <c:v>Railroad Interval-Advance Preemption</c:v>
                </c:pt>
              </c:strCache>
            </c:strRef>
          </c:tx>
          <c:spPr>
            <a:blipFill dpi="0" rotWithShape="0">
              <a:blip xmlns:r="http://schemas.openxmlformats.org/officeDocument/2006/relationships" r:embed="rId1"/>
              <a:srcRect/>
              <a:stretch>
                <a:fillRect/>
              </a:stretch>
            </a:blipFill>
            <a:ln w="12700">
              <a:solidFill>
                <a:srgbClr val="000000"/>
              </a:solidFill>
              <a:prstDash val="solid"/>
            </a:ln>
          </c:spPr>
          <c:invertIfNegative val="0"/>
          <c:pictureOptions>
            <c:pictureFormat val="stretch"/>
          </c:pictureOptions>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Form'!$BF$1026:$BJ$1026</c:f>
              <c:numCache>
                <c:formatCode>General</c:formatCode>
                <c:ptCount val="5"/>
                <c:pt idx="4" formatCode="0">
                  <c:v>45</c:v>
                </c:pt>
              </c:numCache>
            </c:numRef>
          </c:val>
          <c:extLst>
            <c:ext xmlns:c16="http://schemas.microsoft.com/office/drawing/2014/chart" uri="{C3380CC4-5D6E-409C-BE32-E72D297353CC}">
              <c16:uniqueId val="{00000000-E133-4980-BBC1-F7CFD43B7627}"/>
            </c:ext>
          </c:extLst>
        </c:ser>
        <c:ser>
          <c:idx val="1"/>
          <c:order val="1"/>
          <c:tx>
            <c:strRef>
              <c:f>'Sample Timing Form'!$BE$1027</c:f>
              <c:strCache>
                <c:ptCount val="1"/>
                <c:pt idx="0">
                  <c:v>Railroad Interval-Lights Flashing</c:v>
                </c:pt>
              </c:strCache>
            </c:strRef>
          </c:tx>
          <c:spPr>
            <a:pattFill prst="sphere">
              <a:fgClr>
                <a:srgbClr val="FF0000"/>
              </a:fgClr>
              <a:bgClr>
                <a:schemeClr val="bg1"/>
              </a:bgClr>
            </a:pattFill>
            <a:ln w="12700">
              <a:solidFill>
                <a:srgbClr val="000000"/>
              </a:solidFill>
              <a:prstDash val="solid"/>
            </a:ln>
          </c:spPr>
          <c:invertIfNegative val="0"/>
          <c:dPt>
            <c:idx val="4"/>
            <c:invertIfNegative val="0"/>
            <c:bubble3D val="0"/>
            <c:extLst>
              <c:ext xmlns:c16="http://schemas.microsoft.com/office/drawing/2014/chart" uri="{C3380CC4-5D6E-409C-BE32-E72D297353CC}">
                <c16:uniqueId val="{00000001-E133-4980-BBC1-F7CFD43B7627}"/>
              </c:ext>
            </c:extLst>
          </c:dPt>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Form'!$BF$1027:$BJ$1027</c:f>
              <c:numCache>
                <c:formatCode>General</c:formatCode>
                <c:ptCount val="5"/>
                <c:pt idx="4" formatCode="0.0">
                  <c:v>4</c:v>
                </c:pt>
              </c:numCache>
            </c:numRef>
          </c:val>
          <c:extLst>
            <c:ext xmlns:c16="http://schemas.microsoft.com/office/drawing/2014/chart" uri="{C3380CC4-5D6E-409C-BE32-E72D297353CC}">
              <c16:uniqueId val="{00000002-E133-4980-BBC1-F7CFD43B7627}"/>
            </c:ext>
          </c:extLst>
        </c:ser>
        <c:ser>
          <c:idx val="2"/>
          <c:order val="2"/>
          <c:tx>
            <c:strRef>
              <c:f>'Sample Timing Form'!$BE$1028</c:f>
              <c:strCache>
                <c:ptCount val="1"/>
                <c:pt idx="0">
                  <c:v>Railroad Interval-Gates Descending</c:v>
                </c:pt>
              </c:strCache>
            </c:strRef>
          </c:tx>
          <c:spPr>
            <a:pattFill prst="wdDnDiag">
              <a:fgClr>
                <a:schemeClr val="accent4">
                  <a:lumMod val="75000"/>
                </a:schemeClr>
              </a:fgClr>
              <a:bgClr>
                <a:schemeClr val="bg1"/>
              </a:bgClr>
            </a:pattFill>
            <a:ln w="12700">
              <a:solidFill>
                <a:srgbClr val="000000"/>
              </a:solidFill>
              <a:prstDash val="solid"/>
            </a:ln>
          </c:spPr>
          <c:invertIfNegative val="0"/>
          <c:dPt>
            <c:idx val="4"/>
            <c:invertIfNegative val="0"/>
            <c:bubble3D val="0"/>
            <c:extLst>
              <c:ext xmlns:c16="http://schemas.microsoft.com/office/drawing/2014/chart" uri="{C3380CC4-5D6E-409C-BE32-E72D297353CC}">
                <c16:uniqueId val="{00000003-E133-4980-BBC1-F7CFD43B7627}"/>
              </c:ext>
            </c:extLst>
          </c:dPt>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Form'!$BF$1028:$BJ$1028</c:f>
              <c:numCache>
                <c:formatCode>General</c:formatCode>
                <c:ptCount val="5"/>
                <c:pt idx="4" formatCode="0.0">
                  <c:v>12</c:v>
                </c:pt>
              </c:numCache>
            </c:numRef>
          </c:val>
          <c:extLst>
            <c:ext xmlns:c16="http://schemas.microsoft.com/office/drawing/2014/chart" uri="{C3380CC4-5D6E-409C-BE32-E72D297353CC}">
              <c16:uniqueId val="{00000004-E133-4980-BBC1-F7CFD43B7627}"/>
            </c:ext>
          </c:extLst>
        </c:ser>
        <c:ser>
          <c:idx val="3"/>
          <c:order val="3"/>
          <c:tx>
            <c:strRef>
              <c:f>'Sample Timing Form'!$BE$1029</c:f>
              <c:strCache>
                <c:ptCount val="1"/>
                <c:pt idx="0">
                  <c:v>Railroad Interval-Gates Horizontal</c:v>
                </c:pt>
              </c:strCache>
            </c:strRef>
          </c:tx>
          <c:spPr>
            <a:pattFill prst="dkHorz">
              <a:fgClr>
                <a:srgbClr val="FF0000"/>
              </a:fgClr>
              <a:bgClr>
                <a:schemeClr val="bg1"/>
              </a:bgClr>
            </a:pattFill>
            <a:ln w="12700">
              <a:solidFill>
                <a:srgbClr val="000000"/>
              </a:solidFill>
              <a:prstDash val="solid"/>
            </a:ln>
          </c:spPr>
          <c:invertIfNegative val="0"/>
          <c:dPt>
            <c:idx val="4"/>
            <c:invertIfNegative val="0"/>
            <c:bubble3D val="0"/>
            <c:extLst>
              <c:ext xmlns:c16="http://schemas.microsoft.com/office/drawing/2014/chart" uri="{C3380CC4-5D6E-409C-BE32-E72D297353CC}">
                <c16:uniqueId val="{00000005-E133-4980-BBC1-F7CFD43B7627}"/>
              </c:ext>
            </c:extLst>
          </c:dPt>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Form'!$BF$1029:$BJ$1029</c:f>
              <c:numCache>
                <c:formatCode>General</c:formatCode>
                <c:ptCount val="5"/>
                <c:pt idx="4" formatCode="0">
                  <c:v>14</c:v>
                </c:pt>
              </c:numCache>
            </c:numRef>
          </c:val>
          <c:extLst>
            <c:ext xmlns:c16="http://schemas.microsoft.com/office/drawing/2014/chart" uri="{C3380CC4-5D6E-409C-BE32-E72D297353CC}">
              <c16:uniqueId val="{00000006-E133-4980-BBC1-F7CFD43B7627}"/>
            </c:ext>
          </c:extLst>
        </c:ser>
        <c:ser>
          <c:idx val="4"/>
          <c:order val="4"/>
          <c:tx>
            <c:strRef>
              <c:f>'Sample Timing Form'!$BE$1030</c:f>
              <c:strCache>
                <c:ptCount val="1"/>
                <c:pt idx="0">
                  <c:v>Railroad Interval-Train Crossing</c:v>
                </c:pt>
              </c:strCache>
            </c:strRef>
          </c:tx>
          <c:spPr>
            <a:solidFill>
              <a:srgbClr val="FF0000"/>
            </a:solid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Form'!$BF$1030:$BJ$1030</c:f>
              <c:numCache>
                <c:formatCode>General</c:formatCode>
                <c:ptCount val="5"/>
                <c:pt idx="4" formatCode="0.0">
                  <c:v>1</c:v>
                </c:pt>
              </c:numCache>
            </c:numRef>
          </c:val>
          <c:extLst>
            <c:ext xmlns:c16="http://schemas.microsoft.com/office/drawing/2014/chart" uri="{C3380CC4-5D6E-409C-BE32-E72D297353CC}">
              <c16:uniqueId val="{00000007-E133-4980-BBC1-F7CFD43B7627}"/>
            </c:ext>
          </c:extLst>
        </c:ser>
        <c:ser>
          <c:idx val="5"/>
          <c:order val="5"/>
          <c:tx>
            <c:strRef>
              <c:f>'Sample Timing Form'!$BE$1031</c:f>
              <c:strCache>
                <c:ptCount val="1"/>
                <c:pt idx="0">
                  <c:v>Signal Interval-Controller Delay</c:v>
                </c:pt>
              </c:strCache>
            </c:strRef>
          </c:tx>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Form'!$BF$1031:$BJ$1031</c:f>
              <c:numCache>
                <c:formatCode>0.0</c:formatCode>
                <c:ptCount val="5"/>
                <c:pt idx="1">
                  <c:v>0</c:v>
                </c:pt>
                <c:pt idx="3">
                  <c:v>0</c:v>
                </c:pt>
              </c:numCache>
            </c:numRef>
          </c:val>
          <c:extLst>
            <c:ext xmlns:c16="http://schemas.microsoft.com/office/drawing/2014/chart" uri="{C3380CC4-5D6E-409C-BE32-E72D297353CC}">
              <c16:uniqueId val="{00000008-E133-4980-BBC1-F7CFD43B7627}"/>
            </c:ext>
          </c:extLst>
        </c:ser>
        <c:ser>
          <c:idx val="6"/>
          <c:order val="6"/>
          <c:tx>
            <c:strRef>
              <c:f>'Sample Timing Form'!$BE$1032</c:f>
              <c:strCache>
                <c:ptCount val="1"/>
                <c:pt idx="0">
                  <c:v>Signal Interval-ROW Transfer Green/Walk</c:v>
                </c:pt>
              </c:strCache>
            </c:strRef>
          </c:tx>
          <c:spPr>
            <a:solidFill>
              <a:srgbClr val="339966"/>
            </a:solid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Form'!$BF$1032:$BJ$1032</c:f>
              <c:numCache>
                <c:formatCode>0.0</c:formatCode>
                <c:ptCount val="5"/>
                <c:pt idx="1">
                  <c:v>0</c:v>
                </c:pt>
                <c:pt idx="3" formatCode="General">
                  <c:v>0</c:v>
                </c:pt>
              </c:numCache>
            </c:numRef>
          </c:val>
          <c:extLst>
            <c:ext xmlns:c16="http://schemas.microsoft.com/office/drawing/2014/chart" uri="{C3380CC4-5D6E-409C-BE32-E72D297353CC}">
              <c16:uniqueId val="{00000009-E133-4980-BBC1-F7CFD43B7627}"/>
            </c:ext>
          </c:extLst>
        </c:ser>
        <c:ser>
          <c:idx val="7"/>
          <c:order val="7"/>
          <c:tx>
            <c:strRef>
              <c:f>'Sample Timing Form'!$BE$1033</c:f>
              <c:strCache>
                <c:ptCount val="1"/>
                <c:pt idx="0">
                  <c:v>Signal Interval-ROW Transfer FDW</c:v>
                </c:pt>
              </c:strCache>
            </c:strRef>
          </c:tx>
          <c:spPr>
            <a:blipFill dpi="0" rotWithShape="0">
              <a:blip xmlns:r="http://schemas.openxmlformats.org/officeDocument/2006/relationships" r:embed="rId3"/>
              <a:srcRect/>
              <a:stretch>
                <a:fillRect/>
              </a:stretch>
            </a:blipFill>
            <a:ln w="12700">
              <a:solidFill>
                <a:srgbClr val="000000"/>
              </a:solidFill>
              <a:prstDash val="solid"/>
            </a:ln>
          </c:spPr>
          <c:invertIfNegative val="0"/>
          <c:pictureOptions>
            <c:pictureFormat val="stretch"/>
          </c:pictureOptions>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Form'!$BF$1033:$BJ$1033</c:f>
              <c:numCache>
                <c:formatCode>General</c:formatCode>
                <c:ptCount val="5"/>
                <c:pt idx="3">
                  <c:v>16</c:v>
                </c:pt>
              </c:numCache>
            </c:numRef>
          </c:val>
          <c:extLst>
            <c:ext xmlns:c16="http://schemas.microsoft.com/office/drawing/2014/chart" uri="{C3380CC4-5D6E-409C-BE32-E72D297353CC}">
              <c16:uniqueId val="{0000000A-E133-4980-BBC1-F7CFD43B7627}"/>
            </c:ext>
          </c:extLst>
        </c:ser>
        <c:ser>
          <c:idx val="8"/>
          <c:order val="8"/>
          <c:tx>
            <c:strRef>
              <c:f>'Sample Timing Form'!$BE$1034</c:f>
              <c:strCache>
                <c:ptCount val="1"/>
                <c:pt idx="0">
                  <c:v>Signal Interval-ROW Transfer Yellow</c:v>
                </c:pt>
              </c:strCache>
            </c:strRef>
          </c:tx>
          <c:spPr>
            <a:solidFill>
              <a:srgbClr val="FFFF00"/>
            </a:solid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Form'!$BF$1034:$BJ$1034</c:f>
              <c:numCache>
                <c:formatCode>General</c:formatCode>
                <c:ptCount val="5"/>
                <c:pt idx="3">
                  <c:v>4</c:v>
                </c:pt>
              </c:numCache>
            </c:numRef>
          </c:val>
          <c:extLst>
            <c:ext xmlns:c16="http://schemas.microsoft.com/office/drawing/2014/chart" uri="{C3380CC4-5D6E-409C-BE32-E72D297353CC}">
              <c16:uniqueId val="{0000000B-E133-4980-BBC1-F7CFD43B7627}"/>
            </c:ext>
          </c:extLst>
        </c:ser>
        <c:ser>
          <c:idx val="9"/>
          <c:order val="9"/>
          <c:tx>
            <c:strRef>
              <c:f>'Sample Timing Form'!$BE$1035</c:f>
              <c:strCache>
                <c:ptCount val="1"/>
                <c:pt idx="0">
                  <c:v>Signal Interval-ROW Transfer Red</c:v>
                </c:pt>
              </c:strCache>
            </c:strRef>
          </c:tx>
          <c:spPr>
            <a:solidFill>
              <a:srgbClr val="FF0000"/>
            </a:solid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Form'!$BF$1035:$BJ$1035</c:f>
              <c:numCache>
                <c:formatCode>General</c:formatCode>
                <c:ptCount val="5"/>
                <c:pt idx="3">
                  <c:v>2</c:v>
                </c:pt>
              </c:numCache>
            </c:numRef>
          </c:val>
          <c:extLst>
            <c:ext xmlns:c16="http://schemas.microsoft.com/office/drawing/2014/chart" uri="{C3380CC4-5D6E-409C-BE32-E72D297353CC}">
              <c16:uniqueId val="{0000000C-E133-4980-BBC1-F7CFD43B7627}"/>
            </c:ext>
          </c:extLst>
        </c:ser>
        <c:ser>
          <c:idx val="10"/>
          <c:order val="10"/>
          <c:tx>
            <c:strRef>
              <c:f>'Sample Timing Form'!$BE$1036</c:f>
              <c:strCache>
                <c:ptCount val="1"/>
                <c:pt idx="0">
                  <c:v>Signal Interval-Track Clearance Green</c:v>
                </c:pt>
              </c:strCache>
            </c:strRef>
          </c:tx>
          <c:spPr>
            <a:pattFill prst="dkVert">
              <a:fgClr>
                <a:srgbClr val="00B050"/>
              </a:fgClr>
              <a:bgClr>
                <a:schemeClr val="bg1"/>
              </a:bgClr>
            </a:patt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Form'!$BF$1036:$BJ$1036</c:f>
              <c:numCache>
                <c:formatCode>0.0</c:formatCode>
                <c:ptCount val="5"/>
                <c:pt idx="1">
                  <c:v>38.400000000000006</c:v>
                </c:pt>
                <c:pt idx="3">
                  <c:v>38.400000000000006</c:v>
                </c:pt>
              </c:numCache>
            </c:numRef>
          </c:val>
          <c:extLst>
            <c:ext xmlns:c16="http://schemas.microsoft.com/office/drawing/2014/chart" uri="{C3380CC4-5D6E-409C-BE32-E72D297353CC}">
              <c16:uniqueId val="{0000000D-E133-4980-BBC1-F7CFD43B7627}"/>
            </c:ext>
          </c:extLst>
        </c:ser>
        <c:ser>
          <c:idx val="11"/>
          <c:order val="11"/>
          <c:tx>
            <c:strRef>
              <c:f>'Sample Timing Form'!$BE$1037</c:f>
              <c:strCache>
                <c:ptCount val="1"/>
                <c:pt idx="0">
                  <c:v>Signal Interval-Track Clearance Green Terminated</c:v>
                </c:pt>
              </c:strCache>
            </c:strRef>
          </c:tx>
          <c:spPr>
            <a:pattFill prst="dkHorz">
              <a:fgClr>
                <a:srgbClr val="FF0000"/>
              </a:fgClr>
              <a:bgClr>
                <a:srgbClr val="FFC000"/>
              </a:bgClr>
            </a:patt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Form'!$BF$1037:$BJ$1037</c:f>
              <c:numCache>
                <c:formatCode>0.0</c:formatCode>
                <c:ptCount val="5"/>
                <c:pt idx="1">
                  <c:v>36.599999999999994</c:v>
                </c:pt>
                <c:pt idx="3">
                  <c:v>14.599999999999994</c:v>
                </c:pt>
              </c:numCache>
            </c:numRef>
          </c:val>
          <c:extLst>
            <c:ext xmlns:c16="http://schemas.microsoft.com/office/drawing/2014/chart" uri="{C3380CC4-5D6E-409C-BE32-E72D297353CC}">
              <c16:uniqueId val="{0000000E-E133-4980-BBC1-F7CFD43B7627}"/>
            </c:ext>
          </c:extLst>
        </c:ser>
        <c:ser>
          <c:idx val="12"/>
          <c:order val="12"/>
          <c:tx>
            <c:strRef>
              <c:f>'Sample Timing Form'!$BE$1038</c:f>
              <c:strCache>
                <c:ptCount val="1"/>
                <c:pt idx="0">
                  <c:v>Vehicle Stopped at Tracks, Signal Red (ROW Transfer Time)</c:v>
                </c:pt>
              </c:strCache>
            </c:strRef>
          </c:tx>
          <c:spPr>
            <a:solidFill>
              <a:srgbClr val="FF0000"/>
            </a:solid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Form'!$BF$1038:$BJ$1038</c:f>
              <c:numCache>
                <c:formatCode>General</c:formatCode>
                <c:ptCount val="5"/>
                <c:pt idx="0" formatCode="0.0">
                  <c:v>0</c:v>
                </c:pt>
                <c:pt idx="2" formatCode="0.0">
                  <c:v>22</c:v>
                </c:pt>
              </c:numCache>
            </c:numRef>
          </c:val>
          <c:extLst>
            <c:ext xmlns:c16="http://schemas.microsoft.com/office/drawing/2014/chart" uri="{C3380CC4-5D6E-409C-BE32-E72D297353CC}">
              <c16:uniqueId val="{0000000F-E133-4980-BBC1-F7CFD43B7627}"/>
            </c:ext>
          </c:extLst>
        </c:ser>
        <c:ser>
          <c:idx val="13"/>
          <c:order val="13"/>
          <c:tx>
            <c:strRef>
              <c:f>'Sample Timing Form'!$BE$1039</c:f>
              <c:strCache>
                <c:ptCount val="1"/>
                <c:pt idx="0">
                  <c:v>Vehicle Stopped at Tracks, Signal Green, Queue Ahead Starting to Move</c:v>
                </c:pt>
              </c:strCache>
            </c:strRef>
          </c:tx>
          <c:spPr>
            <a:gradFill rotWithShape="0">
              <a:gsLst>
                <a:gs pos="0">
                  <a:srgbClr xmlns:mc="http://schemas.openxmlformats.org/markup-compatibility/2006" xmlns:a14="http://schemas.microsoft.com/office/drawing/2010/main" val="FF0000" mc:Ignorable="a14" a14:legacySpreadsheetColorIndex="10"/>
                </a:gs>
                <a:gs pos="100000">
                  <a:srgbClr xmlns:mc="http://schemas.openxmlformats.org/markup-compatibility/2006" xmlns:a14="http://schemas.microsoft.com/office/drawing/2010/main" val="FFFFFF" mc:Ignorable="a14" a14:legacySpreadsheetColorIndex="10">
                    <a:gamma/>
                    <a:tint val="0"/>
                    <a:invGamma/>
                  </a:srgbClr>
                </a:gs>
              </a:gsLst>
              <a:lin ang="0" scaled="1"/>
            </a:grad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Form'!$BF$1039:$BJ$1039</c:f>
              <c:numCache>
                <c:formatCode>General</c:formatCode>
                <c:ptCount val="5"/>
                <c:pt idx="0" formatCode="0.0">
                  <c:v>18.8</c:v>
                </c:pt>
                <c:pt idx="2" formatCode="0.0">
                  <c:v>18.8</c:v>
                </c:pt>
              </c:numCache>
            </c:numRef>
          </c:val>
          <c:extLst>
            <c:ext xmlns:c16="http://schemas.microsoft.com/office/drawing/2014/chart" uri="{C3380CC4-5D6E-409C-BE32-E72D297353CC}">
              <c16:uniqueId val="{00000010-E133-4980-BBC1-F7CFD43B7627}"/>
            </c:ext>
          </c:extLst>
        </c:ser>
        <c:ser>
          <c:idx val="14"/>
          <c:order val="14"/>
          <c:tx>
            <c:strRef>
              <c:f>'Sample Timing Form'!$BE$1040</c:f>
              <c:strCache>
                <c:ptCount val="1"/>
                <c:pt idx="0">
                  <c:v>Vehicle Moving, Crossing Tracks</c:v>
                </c:pt>
              </c:strCache>
            </c:strRef>
          </c:tx>
          <c:spPr>
            <a:pattFill prst="horzBrick">
              <a:fgClr>
                <a:srgbClr val="00B050"/>
              </a:fgClr>
              <a:bgClr>
                <a:schemeClr val="bg1"/>
              </a:bgClr>
            </a:patt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Form'!$BF$1040:$BJ$1040</c:f>
              <c:numCache>
                <c:formatCode>General</c:formatCode>
                <c:ptCount val="5"/>
                <c:pt idx="0" formatCode="0.0">
                  <c:v>19.600000000000001</c:v>
                </c:pt>
                <c:pt idx="2" formatCode="0.0">
                  <c:v>19.600000000000001</c:v>
                </c:pt>
              </c:numCache>
            </c:numRef>
          </c:val>
          <c:extLst>
            <c:ext xmlns:c16="http://schemas.microsoft.com/office/drawing/2014/chart" uri="{C3380CC4-5D6E-409C-BE32-E72D297353CC}">
              <c16:uniqueId val="{00000011-E133-4980-BBC1-F7CFD43B7627}"/>
            </c:ext>
          </c:extLst>
        </c:ser>
        <c:ser>
          <c:idx val="15"/>
          <c:order val="15"/>
          <c:tx>
            <c:strRef>
              <c:f>'Sample Timing Form'!$BE$1041</c:f>
              <c:strCache>
                <c:ptCount val="1"/>
                <c:pt idx="0">
                  <c:v>Vehicle Has Cleared Tracks Before Train Arrival (Separation Time)</c:v>
                </c:pt>
              </c:strCache>
            </c:strRef>
          </c:tx>
          <c:spPr>
            <a:pattFill prst="dashHorz">
              <a:fgClr>
                <a:srgbClr val="FF0000"/>
              </a:fgClr>
              <a:bgClr>
                <a:schemeClr val="bg1"/>
              </a:bgClr>
            </a:pattFill>
            <a:ln w="12700">
              <a:solidFill>
                <a:srgbClr val="000000"/>
              </a:solidFill>
              <a:prstDash val="solid"/>
            </a:ln>
          </c:spPr>
          <c:invertIfNegative val="0"/>
          <c:cat>
            <c:strRef>
              <c:f>'Sample Timing Form'!$BF$1025:$BJ$1025</c:f>
              <c:strCache>
                <c:ptCount val="5"/>
                <c:pt idx="0">
                  <c:v>Vehicle(WB-65)-Queue Moving</c:v>
                </c:pt>
                <c:pt idx="1">
                  <c:v>Signal Indications-In Track Clear</c:v>
                </c:pt>
                <c:pt idx="2">
                  <c:v>Vehicle(WB-65)-ROW Transfer</c:v>
                </c:pt>
                <c:pt idx="3">
                  <c:v>Signal Indications-ROW Transfer</c:v>
                </c:pt>
                <c:pt idx="4">
                  <c:v>Railroad</c:v>
                </c:pt>
              </c:strCache>
            </c:strRef>
          </c:cat>
          <c:val>
            <c:numRef>
              <c:f>'Sample Timing Form'!$BF$1041:$BJ$1041</c:f>
              <c:numCache>
                <c:formatCode>General</c:formatCode>
                <c:ptCount val="5"/>
                <c:pt idx="0" formatCode="0.0">
                  <c:v>36.599999999999994</c:v>
                </c:pt>
                <c:pt idx="2" formatCode="0.0">
                  <c:v>14.600000000000001</c:v>
                </c:pt>
              </c:numCache>
            </c:numRef>
          </c:val>
          <c:extLst>
            <c:ext xmlns:c16="http://schemas.microsoft.com/office/drawing/2014/chart" uri="{C3380CC4-5D6E-409C-BE32-E72D297353CC}">
              <c16:uniqueId val="{00000012-E133-4980-BBC1-F7CFD43B7627}"/>
            </c:ext>
          </c:extLst>
        </c:ser>
        <c:dLbls>
          <c:showLegendKey val="0"/>
          <c:showVal val="0"/>
          <c:showCatName val="0"/>
          <c:showSerName val="0"/>
          <c:showPercent val="0"/>
          <c:showBubbleSize val="0"/>
        </c:dLbls>
        <c:gapWidth val="150"/>
        <c:overlap val="100"/>
        <c:axId val="495035368"/>
        <c:axId val="1"/>
      </c:barChart>
      <c:catAx>
        <c:axId val="4950353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(seconds)</a:t>
                </a:r>
              </a:p>
            </c:rich>
          </c:tx>
          <c:layout>
            <c:manualLayout>
              <c:xMode val="edge"/>
              <c:yMode val="edge"/>
              <c:x val="0.54047027912429635"/>
              <c:y val="0.534707128689066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5035368"/>
        <c:crosses val="autoZero"/>
        <c:crossBetween val="between"/>
        <c:majorUnit val="10"/>
        <c:minorUnit val="2"/>
      </c:valAx>
      <c:spPr>
        <a:noFill/>
        <a:ln w="12700">
          <a:solidFill>
            <a:srgbClr val="808080"/>
          </a:solidFill>
          <a:prstDash val="solid"/>
        </a:ln>
      </c:spPr>
    </c:plotArea>
    <c:legend>
      <c:legendPos val="r"/>
      <c:layout>
        <c:manualLayout>
          <c:xMode val="edge"/>
          <c:yMode val="edge"/>
          <c:x val="8.4317032040472171E-3"/>
          <c:y val="0.57865208222607023"/>
          <c:w val="0.9797639123102867"/>
          <c:h val="0.41292163149141908"/>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pattFill prst="pct5">
      <a:fgClr>
        <a:srgbClr val="FFFFFF"/>
      </a:fgClr>
      <a:bgClr>
        <a:schemeClr val="bg1"/>
      </a:bgClr>
    </a:patt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image" Target="../media/image8.emf"/><Relationship Id="rId11" Type="http://schemas.openxmlformats.org/officeDocument/2006/relationships/image" Target="../media/image13.8D056570"/><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chart" Target="../charts/chart2.xml"/><Relationship Id="rId1" Type="http://schemas.openxmlformats.org/officeDocument/2006/relationships/image" Target="../media/image1.emf"/><Relationship Id="rId6" Type="http://schemas.openxmlformats.org/officeDocument/2006/relationships/image" Target="../media/image8.emf"/><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33</xdr:col>
      <xdr:colOff>9525</xdr:colOff>
      <xdr:row>866</xdr:row>
      <xdr:rowOff>95250</xdr:rowOff>
    </xdr:from>
    <xdr:to>
      <xdr:col>44</xdr:col>
      <xdr:colOff>205740</xdr:colOff>
      <xdr:row>874</xdr:row>
      <xdr:rowOff>1057</xdr:rowOff>
    </xdr:to>
    <xdr:pic>
      <xdr:nvPicPr>
        <xdr:cNvPr id="5909" name="Picture 2">
          <a:extLst>
            <a:ext uri="{FF2B5EF4-FFF2-40B4-BE49-F238E27FC236}">
              <a16:creationId xmlns:a16="http://schemas.microsoft.com/office/drawing/2014/main" id="{74FCD38F-92B8-404C-B26E-F67AE5FE1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83875" y="140455650"/>
          <a:ext cx="28194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61546</xdr:colOff>
      <xdr:row>868</xdr:row>
      <xdr:rowOff>15387</xdr:rowOff>
    </xdr:from>
    <xdr:to>
      <xdr:col>30</xdr:col>
      <xdr:colOff>187276</xdr:colOff>
      <xdr:row>870</xdr:row>
      <xdr:rowOff>5862</xdr:rowOff>
    </xdr:to>
    <xdr:sp macro="" textlink="">
      <xdr:nvSpPr>
        <xdr:cNvPr id="5910" name="Oval 3">
          <a:extLst>
            <a:ext uri="{FF2B5EF4-FFF2-40B4-BE49-F238E27FC236}">
              <a16:creationId xmlns:a16="http://schemas.microsoft.com/office/drawing/2014/main" id="{86FEA130-4ECE-4408-9DA4-326EBD0D2FE2}"/>
            </a:ext>
          </a:extLst>
        </xdr:cNvPr>
        <xdr:cNvSpPr>
          <a:spLocks noChangeArrowheads="1"/>
        </xdr:cNvSpPr>
      </xdr:nvSpPr>
      <xdr:spPr bwMode="auto">
        <a:xfrm>
          <a:off x="24269700" y="148429541"/>
          <a:ext cx="371914" cy="35389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xdr:col>
      <xdr:colOff>4352925</xdr:colOff>
      <xdr:row>15</xdr:row>
      <xdr:rowOff>171450</xdr:rowOff>
    </xdr:from>
    <xdr:to>
      <xdr:col>4</xdr:col>
      <xdr:colOff>495352</xdr:colOff>
      <xdr:row>29</xdr:row>
      <xdr:rowOff>2366</xdr:rowOff>
    </xdr:to>
    <xdr:pic>
      <xdr:nvPicPr>
        <xdr:cNvPr id="5912" name="Picture 5">
          <a:extLst>
            <a:ext uri="{FF2B5EF4-FFF2-40B4-BE49-F238E27FC236}">
              <a16:creationId xmlns:a16="http://schemas.microsoft.com/office/drawing/2014/main" id="{CD1451F5-E93D-4A70-A14D-5D1A9966E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14875" y="2619375"/>
          <a:ext cx="311467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395199</xdr:colOff>
      <xdr:row>31</xdr:row>
      <xdr:rowOff>9525</xdr:rowOff>
    </xdr:from>
    <xdr:to>
      <xdr:col>4</xdr:col>
      <xdr:colOff>1166724</xdr:colOff>
      <xdr:row>34</xdr:row>
      <xdr:rowOff>179</xdr:rowOff>
    </xdr:to>
    <xdr:sp macro="" textlink="">
      <xdr:nvSpPr>
        <xdr:cNvPr id="5914" name="Oval 24">
          <a:extLst>
            <a:ext uri="{FF2B5EF4-FFF2-40B4-BE49-F238E27FC236}">
              <a16:creationId xmlns:a16="http://schemas.microsoft.com/office/drawing/2014/main" id="{00821779-3BF2-4A7F-AEF2-7B713136B9DC}"/>
            </a:ext>
          </a:extLst>
        </xdr:cNvPr>
        <xdr:cNvSpPr>
          <a:spLocks noChangeArrowheads="1"/>
        </xdr:cNvSpPr>
      </xdr:nvSpPr>
      <xdr:spPr bwMode="auto">
        <a:xfrm>
          <a:off x="6649350" y="5068558"/>
          <a:ext cx="771525" cy="484876"/>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190500</xdr:colOff>
      <xdr:row>1007</xdr:row>
      <xdr:rowOff>104775</xdr:rowOff>
    </xdr:from>
    <xdr:to>
      <xdr:col>50</xdr:col>
      <xdr:colOff>257175</xdr:colOff>
      <xdr:row>1049</xdr:row>
      <xdr:rowOff>85725</xdr:rowOff>
    </xdr:to>
    <xdr:graphicFrame macro="">
      <xdr:nvGraphicFramePr>
        <xdr:cNvPr id="5916" name="Chart 35">
          <a:extLst>
            <a:ext uri="{FF2B5EF4-FFF2-40B4-BE49-F238E27FC236}">
              <a16:creationId xmlns:a16="http://schemas.microsoft.com/office/drawing/2014/main" id="{A120BE03-B6B7-4CE8-B757-3DDC9DD04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266700</xdr:colOff>
      <xdr:row>1</xdr:row>
      <xdr:rowOff>85725</xdr:rowOff>
    </xdr:from>
    <xdr:to>
      <xdr:col>16</xdr:col>
      <xdr:colOff>430530</xdr:colOff>
      <xdr:row>38</xdr:row>
      <xdr:rowOff>87630</xdr:rowOff>
    </xdr:to>
    <xdr:pic>
      <xdr:nvPicPr>
        <xdr:cNvPr id="5917" name="Picture 83">
          <a:extLst>
            <a:ext uri="{FF2B5EF4-FFF2-40B4-BE49-F238E27FC236}">
              <a16:creationId xmlns:a16="http://schemas.microsoft.com/office/drawing/2014/main" id="{BEAFC16D-CB05-4AB6-B4C6-74076D721B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58350" y="247650"/>
          <a:ext cx="6257925" cy="604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40</xdr:row>
      <xdr:rowOff>171450</xdr:rowOff>
    </xdr:from>
    <xdr:to>
      <xdr:col>17</xdr:col>
      <xdr:colOff>12621</xdr:colOff>
      <xdr:row>64</xdr:row>
      <xdr:rowOff>15241</xdr:rowOff>
    </xdr:to>
    <xdr:pic>
      <xdr:nvPicPr>
        <xdr:cNvPr id="5918" name="Picture 96">
          <a:extLst>
            <a:ext uri="{FF2B5EF4-FFF2-40B4-BE49-F238E27FC236}">
              <a16:creationId xmlns:a16="http://schemas.microsoft.com/office/drawing/2014/main" id="{2A7CCC3C-C45E-483E-B820-10A552C405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44050" y="6696075"/>
          <a:ext cx="6553200"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242395</xdr:colOff>
      <xdr:row>67</xdr:row>
      <xdr:rowOff>101162</xdr:rowOff>
    </xdr:from>
    <xdr:to>
      <xdr:col>17</xdr:col>
      <xdr:colOff>45466</xdr:colOff>
      <xdr:row>92</xdr:row>
      <xdr:rowOff>1861</xdr:rowOff>
    </xdr:to>
    <xdr:pic>
      <xdr:nvPicPr>
        <xdr:cNvPr id="5919" name="Picture 97">
          <a:extLst>
            <a:ext uri="{FF2B5EF4-FFF2-40B4-BE49-F238E27FC236}">
              <a16:creationId xmlns:a16="http://schemas.microsoft.com/office/drawing/2014/main" id="{558BEA48-9A56-4E54-9D0E-97433E5D21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26464" y="11163300"/>
          <a:ext cx="6521218" cy="4000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238125</xdr:colOff>
      <xdr:row>92</xdr:row>
      <xdr:rowOff>28575</xdr:rowOff>
    </xdr:from>
    <xdr:to>
      <xdr:col>17</xdr:col>
      <xdr:colOff>12621</xdr:colOff>
      <xdr:row>105</xdr:row>
      <xdr:rowOff>53341</xdr:rowOff>
    </xdr:to>
    <xdr:pic>
      <xdr:nvPicPr>
        <xdr:cNvPr id="5920" name="Picture 98">
          <a:extLst>
            <a:ext uri="{FF2B5EF4-FFF2-40B4-BE49-F238E27FC236}">
              <a16:creationId xmlns:a16="http://schemas.microsoft.com/office/drawing/2014/main" id="{9E214A9E-C592-48CA-B9FA-020D7DDEB12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629775" y="14849475"/>
          <a:ext cx="6467475"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107</xdr:row>
      <xdr:rowOff>123825</xdr:rowOff>
    </xdr:from>
    <xdr:to>
      <xdr:col>17</xdr:col>
      <xdr:colOff>12621</xdr:colOff>
      <xdr:row>136</xdr:row>
      <xdr:rowOff>163831</xdr:rowOff>
    </xdr:to>
    <xdr:pic>
      <xdr:nvPicPr>
        <xdr:cNvPr id="5921" name="Picture 101">
          <a:extLst>
            <a:ext uri="{FF2B5EF4-FFF2-40B4-BE49-F238E27FC236}">
              <a16:creationId xmlns:a16="http://schemas.microsoft.com/office/drawing/2014/main" id="{ADFFCFA3-D044-4854-906E-A4AFF6292AC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91675" y="17373600"/>
          <a:ext cx="6505575" cy="477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136</xdr:row>
      <xdr:rowOff>104775</xdr:rowOff>
    </xdr:from>
    <xdr:to>
      <xdr:col>17</xdr:col>
      <xdr:colOff>12621</xdr:colOff>
      <xdr:row>161</xdr:row>
      <xdr:rowOff>49529</xdr:rowOff>
    </xdr:to>
    <xdr:pic>
      <xdr:nvPicPr>
        <xdr:cNvPr id="5922" name="Picture 102">
          <a:extLst>
            <a:ext uri="{FF2B5EF4-FFF2-40B4-BE49-F238E27FC236}">
              <a16:creationId xmlns:a16="http://schemas.microsoft.com/office/drawing/2014/main" id="{76D5F950-EE8B-4FD3-A731-C70C4856F51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591675" y="22088475"/>
          <a:ext cx="6505575" cy="402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14437</xdr:colOff>
      <xdr:row>857</xdr:row>
      <xdr:rowOff>66265</xdr:rowOff>
    </xdr:from>
    <xdr:to>
      <xdr:col>44</xdr:col>
      <xdr:colOff>60597</xdr:colOff>
      <xdr:row>862</xdr:row>
      <xdr:rowOff>1401</xdr:rowOff>
    </xdr:to>
    <xdr:pic>
      <xdr:nvPicPr>
        <xdr:cNvPr id="8" name="Picture 7">
          <a:extLst>
            <a:ext uri="{FF2B5EF4-FFF2-40B4-BE49-F238E27FC236}">
              <a16:creationId xmlns:a16="http://schemas.microsoft.com/office/drawing/2014/main" id="{A991C481-B0F6-4ED9-914F-EDD5D977853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741337" y="140165408"/>
          <a:ext cx="2451177" cy="800551"/>
        </a:xfrm>
        <a:prstGeom prst="rect">
          <a:avLst/>
        </a:prstGeom>
      </xdr:spPr>
    </xdr:pic>
    <xdr:clientData/>
  </xdr:twoCellAnchor>
  <xdr:twoCellAnchor editAs="oneCell">
    <xdr:from>
      <xdr:col>27</xdr:col>
      <xdr:colOff>155765</xdr:colOff>
      <xdr:row>907</xdr:row>
      <xdr:rowOff>7327</xdr:rowOff>
    </xdr:from>
    <xdr:to>
      <xdr:col>38</xdr:col>
      <xdr:colOff>212943</xdr:colOff>
      <xdr:row>917</xdr:row>
      <xdr:rowOff>18465</xdr:rowOff>
    </xdr:to>
    <xdr:pic>
      <xdr:nvPicPr>
        <xdr:cNvPr id="2" name="Picture 1">
          <a:extLst>
            <a:ext uri="{FF2B5EF4-FFF2-40B4-BE49-F238E27FC236}">
              <a16:creationId xmlns:a16="http://schemas.microsoft.com/office/drawing/2014/main" id="{55BCCDA4-51EF-46F2-9E74-0AA28D546FE6}"/>
            </a:ext>
          </a:extLst>
        </xdr:cNvPr>
        <xdr:cNvPicPr>
          <a:picLocks noChangeAspect="1"/>
        </xdr:cNvPicPr>
      </xdr:nvPicPr>
      <xdr:blipFill>
        <a:blip xmlns:r="http://schemas.openxmlformats.org/officeDocument/2006/relationships" r:embed="rId10"/>
        <a:stretch>
          <a:fillRect/>
        </a:stretch>
      </xdr:blipFill>
      <xdr:spPr>
        <a:xfrm>
          <a:off x="23052400" y="147271154"/>
          <a:ext cx="2830271" cy="1839058"/>
        </a:xfrm>
        <a:prstGeom prst="rect">
          <a:avLst/>
        </a:prstGeom>
      </xdr:spPr>
    </xdr:pic>
    <xdr:clientData/>
  </xdr:twoCellAnchor>
  <xdr:twoCellAnchor editAs="oneCell">
    <xdr:from>
      <xdr:col>3</xdr:col>
      <xdr:colOff>21981</xdr:colOff>
      <xdr:row>52</xdr:row>
      <xdr:rowOff>9149</xdr:rowOff>
    </xdr:from>
    <xdr:to>
      <xdr:col>4</xdr:col>
      <xdr:colOff>1533233</xdr:colOff>
      <xdr:row>63</xdr:row>
      <xdr:rowOff>149545</xdr:rowOff>
    </xdr:to>
    <xdr:pic>
      <xdr:nvPicPr>
        <xdr:cNvPr id="18" name="Picture 17">
          <a:extLst>
            <a:ext uri="{FF2B5EF4-FFF2-40B4-BE49-F238E27FC236}">
              <a16:creationId xmlns:a16="http://schemas.microsoft.com/office/drawing/2014/main" id="{D9AEDBF9-9E4B-4091-A676-AF6A88C831EA}"/>
            </a:ext>
          </a:extLst>
        </xdr:cNvPr>
        <xdr:cNvPicPr>
          <a:picLocks noChangeAspect="1"/>
        </xdr:cNvPicPr>
      </xdr:nvPicPr>
      <xdr:blipFill>
        <a:blip xmlns:r="http://schemas.openxmlformats.org/officeDocument/2006/relationships" r:embed="rId10"/>
        <a:stretch>
          <a:fillRect/>
        </a:stretch>
      </xdr:blipFill>
      <xdr:spPr>
        <a:xfrm>
          <a:off x="5920154" y="8435111"/>
          <a:ext cx="2967405" cy="1928165"/>
        </a:xfrm>
        <a:prstGeom prst="rect">
          <a:avLst/>
        </a:prstGeom>
      </xdr:spPr>
    </xdr:pic>
    <xdr:clientData/>
  </xdr:twoCellAnchor>
  <xdr:twoCellAnchor editAs="oneCell">
    <xdr:from>
      <xdr:col>3</xdr:col>
      <xdr:colOff>14654</xdr:colOff>
      <xdr:row>78</xdr:row>
      <xdr:rowOff>14655</xdr:rowOff>
    </xdr:from>
    <xdr:to>
      <xdr:col>4</xdr:col>
      <xdr:colOff>1524001</xdr:colOff>
      <xdr:row>90</xdr:row>
      <xdr:rowOff>10416</xdr:rowOff>
    </xdr:to>
    <xdr:pic>
      <xdr:nvPicPr>
        <xdr:cNvPr id="19" name="Picture 18">
          <a:extLst>
            <a:ext uri="{FF2B5EF4-FFF2-40B4-BE49-F238E27FC236}">
              <a16:creationId xmlns:a16="http://schemas.microsoft.com/office/drawing/2014/main" id="{04D04D64-CCEC-4DD2-8753-36C4AFB42739}"/>
            </a:ext>
          </a:extLst>
        </xdr:cNvPr>
        <xdr:cNvPicPr>
          <a:picLocks noChangeAspect="1"/>
        </xdr:cNvPicPr>
      </xdr:nvPicPr>
      <xdr:blipFill>
        <a:blip xmlns:r="http://schemas.openxmlformats.org/officeDocument/2006/relationships" r:embed="rId10"/>
        <a:stretch>
          <a:fillRect/>
        </a:stretch>
      </xdr:blipFill>
      <xdr:spPr>
        <a:xfrm>
          <a:off x="5912827" y="12653597"/>
          <a:ext cx="2967405" cy="1928165"/>
        </a:xfrm>
        <a:prstGeom prst="rect">
          <a:avLst/>
        </a:prstGeom>
      </xdr:spPr>
    </xdr:pic>
    <xdr:clientData/>
  </xdr:twoCellAnchor>
  <xdr:twoCellAnchor editAs="oneCell">
    <xdr:from>
      <xdr:col>1</xdr:col>
      <xdr:colOff>2886808</xdr:colOff>
      <xdr:row>0</xdr:row>
      <xdr:rowOff>0</xdr:rowOff>
    </xdr:from>
    <xdr:to>
      <xdr:col>2</xdr:col>
      <xdr:colOff>86165</xdr:colOff>
      <xdr:row>1</xdr:row>
      <xdr:rowOff>27403</xdr:rowOff>
    </xdr:to>
    <xdr:pic>
      <xdr:nvPicPr>
        <xdr:cNvPr id="21" name="Picture 20">
          <a:extLst>
            <a:ext uri="{FF2B5EF4-FFF2-40B4-BE49-F238E27FC236}">
              <a16:creationId xmlns:a16="http://schemas.microsoft.com/office/drawing/2014/main" id="{2E3A81E2-ED6F-482D-94EC-6E1E33023DD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245827" y="0"/>
          <a:ext cx="2619375" cy="8572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0</xdr:colOff>
      <xdr:row>10</xdr:row>
      <xdr:rowOff>0</xdr:rowOff>
    </xdr:from>
    <xdr:to>
      <xdr:col>32</xdr:col>
      <xdr:colOff>0</xdr:colOff>
      <xdr:row>10</xdr:row>
      <xdr:rowOff>0</xdr:rowOff>
    </xdr:to>
    <xdr:sp macro="" textlink="">
      <xdr:nvSpPr>
        <xdr:cNvPr id="17409" name="Text Box 1">
          <a:extLst>
            <a:ext uri="{FF2B5EF4-FFF2-40B4-BE49-F238E27FC236}">
              <a16:creationId xmlns:a16="http://schemas.microsoft.com/office/drawing/2014/main" id="{FFEF69AB-D930-4612-9013-8CEC1A7CD415}"/>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f1</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17410" name="Text Box 2">
          <a:extLst>
            <a:ext uri="{FF2B5EF4-FFF2-40B4-BE49-F238E27FC236}">
              <a16:creationId xmlns:a16="http://schemas.microsoft.com/office/drawing/2014/main" id="{73D6F565-78CF-4664-9D92-517038BC3727}"/>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f2</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17411" name="Text Box 3">
          <a:extLst>
            <a:ext uri="{FF2B5EF4-FFF2-40B4-BE49-F238E27FC236}">
              <a16:creationId xmlns:a16="http://schemas.microsoft.com/office/drawing/2014/main" id="{C0AB6504-3044-421E-B85F-9058BEDF3390}"/>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f3</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17412" name="Text Box 4">
          <a:extLst>
            <a:ext uri="{FF2B5EF4-FFF2-40B4-BE49-F238E27FC236}">
              <a16:creationId xmlns:a16="http://schemas.microsoft.com/office/drawing/2014/main" id="{92AD61C4-33CA-432C-92EC-1CF7931D917B}"/>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f4</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17413" name="Text Box 5">
          <a:extLst>
            <a:ext uri="{FF2B5EF4-FFF2-40B4-BE49-F238E27FC236}">
              <a16:creationId xmlns:a16="http://schemas.microsoft.com/office/drawing/2014/main" id="{504EB238-C690-497A-A52B-3204303EC06F}"/>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f5</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17414" name="Text Box 6">
          <a:extLst>
            <a:ext uri="{FF2B5EF4-FFF2-40B4-BE49-F238E27FC236}">
              <a16:creationId xmlns:a16="http://schemas.microsoft.com/office/drawing/2014/main" id="{6F41A12F-C108-4052-8660-CB87384F205E}"/>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f6</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17415" name="Text Box 7">
          <a:extLst>
            <a:ext uri="{FF2B5EF4-FFF2-40B4-BE49-F238E27FC236}">
              <a16:creationId xmlns:a16="http://schemas.microsoft.com/office/drawing/2014/main" id="{58F0569D-FE37-4504-BB42-AF07F4385255}"/>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f7</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17416" name="Text Box 8">
          <a:extLst>
            <a:ext uri="{FF2B5EF4-FFF2-40B4-BE49-F238E27FC236}">
              <a16:creationId xmlns:a16="http://schemas.microsoft.com/office/drawing/2014/main" id="{D4F4CEA3-58BF-4021-852F-4568428AE890}"/>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f8</a:t>
          </a:r>
        </a:p>
      </xdr:txBody>
    </xdr:sp>
    <xdr:clientData/>
  </xdr:twoCellAnchor>
  <xdr:twoCellAnchor editAs="oneCell">
    <xdr:from>
      <xdr:col>0</xdr:col>
      <xdr:colOff>152400</xdr:colOff>
      <xdr:row>2</xdr:row>
      <xdr:rowOff>47625</xdr:rowOff>
    </xdr:from>
    <xdr:to>
      <xdr:col>5</xdr:col>
      <xdr:colOff>190500</xdr:colOff>
      <xdr:row>9</xdr:row>
      <xdr:rowOff>0</xdr:rowOff>
    </xdr:to>
    <xdr:pic>
      <xdr:nvPicPr>
        <xdr:cNvPr id="17813" name="Picture 9" descr="mndot_logo_color_1">
          <a:extLst>
            <a:ext uri="{FF2B5EF4-FFF2-40B4-BE49-F238E27FC236}">
              <a16:creationId xmlns:a16="http://schemas.microsoft.com/office/drawing/2014/main" id="{C144CC1B-7E06-4F57-A0A8-4EF749CE2C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38175"/>
          <a:ext cx="1085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33</xdr:col>
      <xdr:colOff>9525</xdr:colOff>
      <xdr:row>866</xdr:row>
      <xdr:rowOff>95250</xdr:rowOff>
    </xdr:from>
    <xdr:to>
      <xdr:col>44</xdr:col>
      <xdr:colOff>209550</xdr:colOff>
      <xdr:row>874</xdr:row>
      <xdr:rowOff>1058</xdr:rowOff>
    </xdr:to>
    <xdr:pic>
      <xdr:nvPicPr>
        <xdr:cNvPr id="2" name="Picture 2">
          <a:extLst>
            <a:ext uri="{FF2B5EF4-FFF2-40B4-BE49-F238E27FC236}">
              <a16:creationId xmlns:a16="http://schemas.microsoft.com/office/drawing/2014/main" id="{3A26FE73-03DC-41E4-9D4C-6AA447799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79250" y="140617575"/>
          <a:ext cx="2819400" cy="1353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114300</xdr:colOff>
      <xdr:row>868</xdr:row>
      <xdr:rowOff>9525</xdr:rowOff>
    </xdr:from>
    <xdr:to>
      <xdr:col>30</xdr:col>
      <xdr:colOff>247650</xdr:colOff>
      <xdr:row>870</xdr:row>
      <xdr:rowOff>0</xdr:rowOff>
    </xdr:to>
    <xdr:sp macro="" textlink="">
      <xdr:nvSpPr>
        <xdr:cNvPr id="3" name="Oval 3">
          <a:extLst>
            <a:ext uri="{FF2B5EF4-FFF2-40B4-BE49-F238E27FC236}">
              <a16:creationId xmlns:a16="http://schemas.microsoft.com/office/drawing/2014/main" id="{CD656A91-0BE3-4B9E-B831-B7C3425452D7}"/>
            </a:ext>
          </a:extLst>
        </xdr:cNvPr>
        <xdr:cNvSpPr>
          <a:spLocks noChangeArrowheads="1"/>
        </xdr:cNvSpPr>
      </xdr:nvSpPr>
      <xdr:spPr bwMode="auto">
        <a:xfrm>
          <a:off x="23631525" y="140893800"/>
          <a:ext cx="361950" cy="3524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xdr:col>
      <xdr:colOff>4352925</xdr:colOff>
      <xdr:row>15</xdr:row>
      <xdr:rowOff>171450</xdr:rowOff>
    </xdr:from>
    <xdr:to>
      <xdr:col>4</xdr:col>
      <xdr:colOff>495352</xdr:colOff>
      <xdr:row>29</xdr:row>
      <xdr:rowOff>2366</xdr:rowOff>
    </xdr:to>
    <xdr:pic>
      <xdr:nvPicPr>
        <xdr:cNvPr id="4" name="Picture 5">
          <a:extLst>
            <a:ext uri="{FF2B5EF4-FFF2-40B4-BE49-F238E27FC236}">
              <a16:creationId xmlns:a16="http://schemas.microsoft.com/office/drawing/2014/main" id="{6CACF6B6-AB05-4372-879E-5DF86355E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14875" y="2619375"/>
          <a:ext cx="3133777" cy="2116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395199</xdr:colOff>
      <xdr:row>31</xdr:row>
      <xdr:rowOff>9525</xdr:rowOff>
    </xdr:from>
    <xdr:to>
      <xdr:col>4</xdr:col>
      <xdr:colOff>1166724</xdr:colOff>
      <xdr:row>34</xdr:row>
      <xdr:rowOff>179</xdr:rowOff>
    </xdr:to>
    <xdr:sp macro="" textlink="">
      <xdr:nvSpPr>
        <xdr:cNvPr id="5" name="Oval 24">
          <a:extLst>
            <a:ext uri="{FF2B5EF4-FFF2-40B4-BE49-F238E27FC236}">
              <a16:creationId xmlns:a16="http://schemas.microsoft.com/office/drawing/2014/main" id="{8019A769-741E-477D-A0B8-8AA838E2C7D5}"/>
            </a:ext>
          </a:extLst>
        </xdr:cNvPr>
        <xdr:cNvSpPr>
          <a:spLocks noChangeArrowheads="1"/>
        </xdr:cNvSpPr>
      </xdr:nvSpPr>
      <xdr:spPr bwMode="auto">
        <a:xfrm>
          <a:off x="7748499" y="5076825"/>
          <a:ext cx="771525" cy="485954"/>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190500</xdr:colOff>
      <xdr:row>1007</xdr:row>
      <xdr:rowOff>104775</xdr:rowOff>
    </xdr:from>
    <xdr:to>
      <xdr:col>50</xdr:col>
      <xdr:colOff>257175</xdr:colOff>
      <xdr:row>1049</xdr:row>
      <xdr:rowOff>85725</xdr:rowOff>
    </xdr:to>
    <xdr:graphicFrame macro="">
      <xdr:nvGraphicFramePr>
        <xdr:cNvPr id="6" name="Chart 35">
          <a:extLst>
            <a:ext uri="{FF2B5EF4-FFF2-40B4-BE49-F238E27FC236}">
              <a16:creationId xmlns:a16="http://schemas.microsoft.com/office/drawing/2014/main" id="{6C74B7A4-B818-4D30-95CB-E3229A8D1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266700</xdr:colOff>
      <xdr:row>1</xdr:row>
      <xdr:rowOff>85725</xdr:rowOff>
    </xdr:from>
    <xdr:to>
      <xdr:col>16</xdr:col>
      <xdr:colOff>428625</xdr:colOff>
      <xdr:row>38</xdr:row>
      <xdr:rowOff>85725</xdr:rowOff>
    </xdr:to>
    <xdr:pic>
      <xdr:nvPicPr>
        <xdr:cNvPr id="7" name="Picture 83">
          <a:extLst>
            <a:ext uri="{FF2B5EF4-FFF2-40B4-BE49-F238E27FC236}">
              <a16:creationId xmlns:a16="http://schemas.microsoft.com/office/drawing/2014/main" id="{852BC48D-81B7-493F-B0CA-6385ECCBA6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3725" y="247650"/>
          <a:ext cx="6257925" cy="604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40</xdr:row>
      <xdr:rowOff>171450</xdr:rowOff>
    </xdr:from>
    <xdr:to>
      <xdr:col>17</xdr:col>
      <xdr:colOff>10716</xdr:colOff>
      <xdr:row>64</xdr:row>
      <xdr:rowOff>19050</xdr:rowOff>
    </xdr:to>
    <xdr:pic>
      <xdr:nvPicPr>
        <xdr:cNvPr id="8" name="Picture 96">
          <a:extLst>
            <a:ext uri="{FF2B5EF4-FFF2-40B4-BE49-F238E27FC236}">
              <a16:creationId xmlns:a16="http://schemas.microsoft.com/office/drawing/2014/main" id="{2D7EFDC9-3800-4C82-B616-7A7C387AAF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39425" y="6696075"/>
          <a:ext cx="6563916"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242395</xdr:colOff>
      <xdr:row>67</xdr:row>
      <xdr:rowOff>101162</xdr:rowOff>
    </xdr:from>
    <xdr:to>
      <xdr:col>17</xdr:col>
      <xdr:colOff>43561</xdr:colOff>
      <xdr:row>92</xdr:row>
      <xdr:rowOff>1861</xdr:rowOff>
    </xdr:to>
    <xdr:pic>
      <xdr:nvPicPr>
        <xdr:cNvPr id="9" name="Picture 97">
          <a:extLst>
            <a:ext uri="{FF2B5EF4-FFF2-40B4-BE49-F238E27FC236}">
              <a16:creationId xmlns:a16="http://schemas.microsoft.com/office/drawing/2014/main" id="{EF7F7EA3-EE16-46E1-8E2E-D231300B2C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29420" y="11035862"/>
          <a:ext cx="6506766" cy="3948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238125</xdr:colOff>
      <xdr:row>92</xdr:row>
      <xdr:rowOff>28575</xdr:rowOff>
    </xdr:from>
    <xdr:to>
      <xdr:col>17</xdr:col>
      <xdr:colOff>10716</xdr:colOff>
      <xdr:row>105</xdr:row>
      <xdr:rowOff>57151</xdr:rowOff>
    </xdr:to>
    <xdr:pic>
      <xdr:nvPicPr>
        <xdr:cNvPr id="10" name="Picture 98">
          <a:extLst>
            <a:ext uri="{FF2B5EF4-FFF2-40B4-BE49-F238E27FC236}">
              <a16:creationId xmlns:a16="http://schemas.microsoft.com/office/drawing/2014/main" id="{822B60A9-301D-400C-A797-1A702CAA4B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725150" y="15011400"/>
          <a:ext cx="6478191" cy="2133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107</xdr:row>
      <xdr:rowOff>123825</xdr:rowOff>
    </xdr:from>
    <xdr:to>
      <xdr:col>17</xdr:col>
      <xdr:colOff>10716</xdr:colOff>
      <xdr:row>136</xdr:row>
      <xdr:rowOff>161925</xdr:rowOff>
    </xdr:to>
    <xdr:pic>
      <xdr:nvPicPr>
        <xdr:cNvPr id="11" name="Picture 101">
          <a:extLst>
            <a:ext uri="{FF2B5EF4-FFF2-40B4-BE49-F238E27FC236}">
              <a16:creationId xmlns:a16="http://schemas.microsoft.com/office/drawing/2014/main" id="{9A0E869F-7A82-4E08-B537-2C00FB7010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87050" y="17535525"/>
          <a:ext cx="6516291" cy="477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136</xdr:row>
      <xdr:rowOff>104775</xdr:rowOff>
    </xdr:from>
    <xdr:to>
      <xdr:col>17</xdr:col>
      <xdr:colOff>10716</xdr:colOff>
      <xdr:row>161</xdr:row>
      <xdr:rowOff>47625</xdr:rowOff>
    </xdr:to>
    <xdr:pic>
      <xdr:nvPicPr>
        <xdr:cNvPr id="12" name="Picture 102">
          <a:extLst>
            <a:ext uri="{FF2B5EF4-FFF2-40B4-BE49-F238E27FC236}">
              <a16:creationId xmlns:a16="http://schemas.microsoft.com/office/drawing/2014/main" id="{CD65ACB2-3BA1-447F-9086-BF841F1EA54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687050" y="22250400"/>
          <a:ext cx="6516291" cy="402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14437</xdr:colOff>
      <xdr:row>857</xdr:row>
      <xdr:rowOff>66265</xdr:rowOff>
    </xdr:from>
    <xdr:to>
      <xdr:col>44</xdr:col>
      <xdr:colOff>64407</xdr:colOff>
      <xdr:row>862</xdr:row>
      <xdr:rowOff>1402</xdr:rowOff>
    </xdr:to>
    <xdr:pic>
      <xdr:nvPicPr>
        <xdr:cNvPr id="13" name="Picture 12">
          <a:extLst>
            <a:ext uri="{FF2B5EF4-FFF2-40B4-BE49-F238E27FC236}">
              <a16:creationId xmlns:a16="http://schemas.microsoft.com/office/drawing/2014/main" id="{9CBF4B51-22C1-4F5E-82BD-A502E1DE66D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722287" y="138997915"/>
          <a:ext cx="2431220" cy="801912"/>
        </a:xfrm>
        <a:prstGeom prst="rect">
          <a:avLst/>
        </a:prstGeom>
      </xdr:spPr>
    </xdr:pic>
    <xdr:clientData/>
  </xdr:twoCellAnchor>
  <xdr:twoCellAnchor editAs="oneCell">
    <xdr:from>
      <xdr:col>27</xdr:col>
      <xdr:colOff>155765</xdr:colOff>
      <xdr:row>907</xdr:row>
      <xdr:rowOff>7327</xdr:rowOff>
    </xdr:from>
    <xdr:to>
      <xdr:col>38</xdr:col>
      <xdr:colOff>209133</xdr:colOff>
      <xdr:row>917</xdr:row>
      <xdr:rowOff>14654</xdr:rowOff>
    </xdr:to>
    <xdr:pic>
      <xdr:nvPicPr>
        <xdr:cNvPr id="14" name="Picture 13">
          <a:extLst>
            <a:ext uri="{FF2B5EF4-FFF2-40B4-BE49-F238E27FC236}">
              <a16:creationId xmlns:a16="http://schemas.microsoft.com/office/drawing/2014/main" id="{1F8077D4-1545-49F6-838E-ECCBD0DE899F}"/>
            </a:ext>
          </a:extLst>
        </xdr:cNvPr>
        <xdr:cNvPicPr>
          <a:picLocks noChangeAspect="1"/>
        </xdr:cNvPicPr>
      </xdr:nvPicPr>
      <xdr:blipFill>
        <a:blip xmlns:r="http://schemas.openxmlformats.org/officeDocument/2006/relationships" r:embed="rId10"/>
        <a:stretch>
          <a:fillRect/>
        </a:stretch>
      </xdr:blipFill>
      <xdr:spPr>
        <a:xfrm>
          <a:off x="23072915" y="147816277"/>
          <a:ext cx="2796568" cy="1817077"/>
        </a:xfrm>
        <a:prstGeom prst="rect">
          <a:avLst/>
        </a:prstGeom>
      </xdr:spPr>
    </xdr:pic>
    <xdr:clientData/>
  </xdr:twoCellAnchor>
  <xdr:twoCellAnchor editAs="oneCell">
    <xdr:from>
      <xdr:col>3</xdr:col>
      <xdr:colOff>21981</xdr:colOff>
      <xdr:row>52</xdr:row>
      <xdr:rowOff>9149</xdr:rowOff>
    </xdr:from>
    <xdr:to>
      <xdr:col>4</xdr:col>
      <xdr:colOff>1531328</xdr:colOff>
      <xdr:row>63</xdr:row>
      <xdr:rowOff>149545</xdr:rowOff>
    </xdr:to>
    <xdr:pic>
      <xdr:nvPicPr>
        <xdr:cNvPr id="15" name="Picture 14">
          <a:extLst>
            <a:ext uri="{FF2B5EF4-FFF2-40B4-BE49-F238E27FC236}">
              <a16:creationId xmlns:a16="http://schemas.microsoft.com/office/drawing/2014/main" id="{2F146765-41A3-4CA2-A549-DEBD609099D0}"/>
            </a:ext>
          </a:extLst>
        </xdr:cNvPr>
        <xdr:cNvPicPr>
          <a:picLocks noChangeAspect="1"/>
        </xdr:cNvPicPr>
      </xdr:nvPicPr>
      <xdr:blipFill>
        <a:blip xmlns:r="http://schemas.openxmlformats.org/officeDocument/2006/relationships" r:embed="rId10"/>
        <a:stretch>
          <a:fillRect/>
        </a:stretch>
      </xdr:blipFill>
      <xdr:spPr>
        <a:xfrm>
          <a:off x="5917956" y="8486399"/>
          <a:ext cx="2966672" cy="1940621"/>
        </a:xfrm>
        <a:prstGeom prst="rect">
          <a:avLst/>
        </a:prstGeom>
      </xdr:spPr>
    </xdr:pic>
    <xdr:clientData/>
  </xdr:twoCellAnchor>
  <xdr:twoCellAnchor editAs="oneCell">
    <xdr:from>
      <xdr:col>3</xdr:col>
      <xdr:colOff>14654</xdr:colOff>
      <xdr:row>78</xdr:row>
      <xdr:rowOff>14655</xdr:rowOff>
    </xdr:from>
    <xdr:to>
      <xdr:col>4</xdr:col>
      <xdr:colOff>1524001</xdr:colOff>
      <xdr:row>90</xdr:row>
      <xdr:rowOff>8512</xdr:rowOff>
    </xdr:to>
    <xdr:pic>
      <xdr:nvPicPr>
        <xdr:cNvPr id="16" name="Picture 15">
          <a:extLst>
            <a:ext uri="{FF2B5EF4-FFF2-40B4-BE49-F238E27FC236}">
              <a16:creationId xmlns:a16="http://schemas.microsoft.com/office/drawing/2014/main" id="{13064B8F-CD09-43F2-8124-E6ECEE01A2F8}"/>
            </a:ext>
          </a:extLst>
        </xdr:cNvPr>
        <xdr:cNvPicPr>
          <a:picLocks noChangeAspect="1"/>
        </xdr:cNvPicPr>
      </xdr:nvPicPr>
      <xdr:blipFill>
        <a:blip xmlns:r="http://schemas.openxmlformats.org/officeDocument/2006/relationships" r:embed="rId10"/>
        <a:stretch>
          <a:fillRect/>
        </a:stretch>
      </xdr:blipFill>
      <xdr:spPr>
        <a:xfrm>
          <a:off x="5910629" y="12730530"/>
          <a:ext cx="2966672" cy="19369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32</xdr:col>
      <xdr:colOff>0</xdr:colOff>
      <xdr:row>10</xdr:row>
      <xdr:rowOff>0</xdr:rowOff>
    </xdr:from>
    <xdr:to>
      <xdr:col>32</xdr:col>
      <xdr:colOff>0</xdr:colOff>
      <xdr:row>10</xdr:row>
      <xdr:rowOff>0</xdr:rowOff>
    </xdr:to>
    <xdr:sp macro="" textlink="">
      <xdr:nvSpPr>
        <xdr:cNvPr id="20481" name="Text Box 1">
          <a:extLst>
            <a:ext uri="{FF2B5EF4-FFF2-40B4-BE49-F238E27FC236}">
              <a16:creationId xmlns:a16="http://schemas.microsoft.com/office/drawing/2014/main" id="{9D882DCA-C067-47A8-9B85-6F6B8C68FF07}"/>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f1</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20482" name="Text Box 2">
          <a:extLst>
            <a:ext uri="{FF2B5EF4-FFF2-40B4-BE49-F238E27FC236}">
              <a16:creationId xmlns:a16="http://schemas.microsoft.com/office/drawing/2014/main" id="{D5461578-8850-45F9-B683-F59A06E4CBDA}"/>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f2</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20483" name="Text Box 3">
          <a:extLst>
            <a:ext uri="{FF2B5EF4-FFF2-40B4-BE49-F238E27FC236}">
              <a16:creationId xmlns:a16="http://schemas.microsoft.com/office/drawing/2014/main" id="{354D991F-CF4E-44B4-9931-1444D5721B2F}"/>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f3</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20484" name="Text Box 4">
          <a:extLst>
            <a:ext uri="{FF2B5EF4-FFF2-40B4-BE49-F238E27FC236}">
              <a16:creationId xmlns:a16="http://schemas.microsoft.com/office/drawing/2014/main" id="{FF1A1C0D-8003-4C54-85CC-DAE111FC3CB7}"/>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f4</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20485" name="Text Box 5">
          <a:extLst>
            <a:ext uri="{FF2B5EF4-FFF2-40B4-BE49-F238E27FC236}">
              <a16:creationId xmlns:a16="http://schemas.microsoft.com/office/drawing/2014/main" id="{6C7A4AB4-7E01-45D5-8AD3-939AA2DC29E9}"/>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f5</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20486" name="Text Box 6">
          <a:extLst>
            <a:ext uri="{FF2B5EF4-FFF2-40B4-BE49-F238E27FC236}">
              <a16:creationId xmlns:a16="http://schemas.microsoft.com/office/drawing/2014/main" id="{9BFA4D93-389B-43B1-A54D-B563C0768567}"/>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f6</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20487" name="Text Box 7">
          <a:extLst>
            <a:ext uri="{FF2B5EF4-FFF2-40B4-BE49-F238E27FC236}">
              <a16:creationId xmlns:a16="http://schemas.microsoft.com/office/drawing/2014/main" id="{E2BEAFDB-3D71-49F9-B89D-B8C9F594580E}"/>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f7</a:t>
          </a:r>
        </a:p>
      </xdr:txBody>
    </xdr:sp>
    <xdr:clientData/>
  </xdr:twoCellAnchor>
  <xdr:twoCellAnchor>
    <xdr:from>
      <xdr:col>32</xdr:col>
      <xdr:colOff>0</xdr:colOff>
      <xdr:row>10</xdr:row>
      <xdr:rowOff>0</xdr:rowOff>
    </xdr:from>
    <xdr:to>
      <xdr:col>32</xdr:col>
      <xdr:colOff>0</xdr:colOff>
      <xdr:row>10</xdr:row>
      <xdr:rowOff>0</xdr:rowOff>
    </xdr:to>
    <xdr:sp macro="" textlink="">
      <xdr:nvSpPr>
        <xdr:cNvPr id="20488" name="Text Box 8">
          <a:extLst>
            <a:ext uri="{FF2B5EF4-FFF2-40B4-BE49-F238E27FC236}">
              <a16:creationId xmlns:a16="http://schemas.microsoft.com/office/drawing/2014/main" id="{B919494D-C09C-414D-8D79-359015841DF4}"/>
            </a:ext>
          </a:extLst>
        </xdr:cNvPr>
        <xdr:cNvSpPr txBox="1">
          <a:spLocks noChangeAspect="1" noChangeArrowheads="1"/>
        </xdr:cNvSpPr>
      </xdr:nvSpPr>
      <xdr:spPr bwMode="auto">
        <a:xfrm>
          <a:off x="6827520" y="1935480"/>
          <a:ext cx="0" cy="0"/>
        </a:xfrm>
        <a:prstGeom prst="rect">
          <a:avLst/>
        </a:prstGeom>
        <a:solidFill>
          <a:srgbClr xmlns:mc="http://schemas.openxmlformats.org/markup-compatibility/2006" xmlns:a14="http://schemas.microsoft.com/office/drawing/2010/main" val="FFFFFF" mc:Ignorable="a14" a14:legacySpreadsheetColorIndex="65">
            <a:alpha val="50000"/>
          </a:srgbClr>
        </a:solidFill>
        <a:ln>
          <a:noFill/>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Symbol"/>
            </a:rPr>
            <a:t>f8</a:t>
          </a:r>
        </a:p>
      </xdr:txBody>
    </xdr:sp>
    <xdr:clientData/>
  </xdr:twoCellAnchor>
  <xdr:twoCellAnchor editAs="oneCell">
    <xdr:from>
      <xdr:col>0</xdr:col>
      <xdr:colOff>152400</xdr:colOff>
      <xdr:row>2</xdr:row>
      <xdr:rowOff>47625</xdr:rowOff>
    </xdr:from>
    <xdr:to>
      <xdr:col>5</xdr:col>
      <xdr:colOff>190500</xdr:colOff>
      <xdr:row>9</xdr:row>
      <xdr:rowOff>0</xdr:rowOff>
    </xdr:to>
    <xdr:pic>
      <xdr:nvPicPr>
        <xdr:cNvPr id="20877" name="Picture 9" descr="mndot_logo_color_1">
          <a:extLst>
            <a:ext uri="{FF2B5EF4-FFF2-40B4-BE49-F238E27FC236}">
              <a16:creationId xmlns:a16="http://schemas.microsoft.com/office/drawing/2014/main" id="{A4CB1BF2-13C7-49C1-897B-D2053AB57E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38175"/>
          <a:ext cx="1085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1"/>
  <sheetViews>
    <sheetView workbookViewId="0"/>
  </sheetViews>
  <sheetFormatPr defaultRowHeight="12.75"/>
  <cols>
    <col min="1" max="1" width="82.140625" style="154" customWidth="1"/>
  </cols>
  <sheetData>
    <row r="1" spans="1:1" ht="18">
      <c r="A1" s="155" t="s">
        <v>3</v>
      </c>
    </row>
    <row r="3" spans="1:1" ht="38.25">
      <c r="A3" s="154" t="s">
        <v>1260</v>
      </c>
    </row>
    <row r="5" spans="1:1" ht="25.5">
      <c r="A5" s="154" t="s">
        <v>1261</v>
      </c>
    </row>
    <row r="6" spans="1:1" ht="38.25">
      <c r="A6" s="154" t="s">
        <v>1262</v>
      </c>
    </row>
    <row r="7" spans="1:1" ht="38.25">
      <c r="A7" s="154" t="s">
        <v>1</v>
      </c>
    </row>
    <row r="9" spans="1:1">
      <c r="A9" s="154" t="s">
        <v>1263</v>
      </c>
    </row>
    <row r="10" spans="1:1" ht="25.5" customHeight="1">
      <c r="A10" s="154" t="s">
        <v>2</v>
      </c>
    </row>
    <row r="11" spans="1:1">
      <c r="A11" s="154" t="s">
        <v>0</v>
      </c>
    </row>
  </sheetData>
  <phoneticPr fontId="2" type="noConversion"/>
  <pageMargins left="0.75" right="0.75" top="1" bottom="1" header="0.5" footer="0.5"/>
  <pageSetup orientation="portrait" verticalDpi="0" r:id="rId1"/>
  <headerFooter alignWithMargins="0">
    <oddHeader>&amp;R&amp;8Version 11/21/2007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6"/>
  <sheetViews>
    <sheetView workbookViewId="0">
      <selection sqref="A1:B1"/>
    </sheetView>
  </sheetViews>
  <sheetFormatPr defaultRowHeight="12.75"/>
  <cols>
    <col min="1" max="1" width="3.5703125" style="107" customWidth="1"/>
    <col min="2" max="2" width="85.5703125" style="137" customWidth="1"/>
  </cols>
  <sheetData>
    <row r="1" spans="1:9" ht="20.25">
      <c r="A1" s="183" t="s">
        <v>1206</v>
      </c>
      <c r="B1" s="183"/>
      <c r="C1" s="131"/>
      <c r="D1" s="131"/>
      <c r="E1" s="131"/>
      <c r="F1" s="131"/>
      <c r="G1" s="131"/>
      <c r="H1" s="131"/>
      <c r="I1" s="131"/>
    </row>
    <row r="2" spans="1:9" s="129" customFormat="1" ht="15.75">
      <c r="A2" s="132"/>
      <c r="B2" s="134"/>
    </row>
    <row r="3" spans="1:9" s="129" customFormat="1" ht="47.25">
      <c r="A3" s="133" t="str">
        <f>IF(LEN(B3)=0,"",CHAR(183))</f>
        <v>·</v>
      </c>
      <c r="B3" s="135" t="s">
        <v>1205</v>
      </c>
      <c r="C3" s="130"/>
      <c r="D3" s="130"/>
      <c r="E3" s="130"/>
      <c r="F3" s="130"/>
      <c r="G3" s="130"/>
      <c r="H3" s="130"/>
      <c r="I3" s="130"/>
    </row>
    <row r="4" spans="1:9" s="129" customFormat="1" ht="15.75">
      <c r="A4" s="133" t="str">
        <f>IF(LEN(B4)=0,"",CHAR(183))</f>
        <v/>
      </c>
      <c r="B4" s="135"/>
    </row>
    <row r="5" spans="1:9" s="129" customFormat="1" ht="31.5">
      <c r="A5" s="133" t="str">
        <f t="shared" ref="A5:A26" si="0">IF(LEN(B5)=0,"",CHAR(183))</f>
        <v>·</v>
      </c>
      <c r="B5" s="135" t="s">
        <v>1207</v>
      </c>
    </row>
    <row r="6" spans="1:9" s="129" customFormat="1" ht="15.75">
      <c r="A6" s="133"/>
      <c r="B6" s="135"/>
    </row>
    <row r="7" spans="1:9" s="129" customFormat="1" ht="31.5">
      <c r="A7" s="133" t="str">
        <f t="shared" si="0"/>
        <v>·</v>
      </c>
      <c r="B7" s="135" t="s">
        <v>1208</v>
      </c>
    </row>
    <row r="8" spans="1:9" s="129" customFormat="1" ht="15.75">
      <c r="A8" s="133" t="str">
        <f>IF(LEN(B8)=0,"",CHAR(183))</f>
        <v/>
      </c>
      <c r="B8" s="135"/>
    </row>
    <row r="9" spans="1:9" s="129" customFormat="1" ht="47.25">
      <c r="A9" s="133" t="str">
        <f t="shared" si="0"/>
        <v>·</v>
      </c>
      <c r="B9" s="135" t="s">
        <v>1209</v>
      </c>
    </row>
    <row r="10" spans="1:9" s="129" customFormat="1" ht="15.75">
      <c r="A10" s="133" t="str">
        <f>IF(LEN(B10)=0,"",CHAR(183))</f>
        <v/>
      </c>
      <c r="B10" s="135"/>
    </row>
    <row r="11" spans="1:9" s="129" customFormat="1" ht="31.5">
      <c r="A11" s="133" t="str">
        <f t="shared" si="0"/>
        <v>·</v>
      </c>
      <c r="B11" s="135" t="s">
        <v>1210</v>
      </c>
    </row>
    <row r="12" spans="1:9" s="129" customFormat="1" ht="15.75">
      <c r="A12" s="133" t="str">
        <f t="shared" si="0"/>
        <v/>
      </c>
      <c r="B12" s="135"/>
    </row>
    <row r="13" spans="1:9" s="129" customFormat="1" ht="15.75">
      <c r="A13" s="133" t="str">
        <f t="shared" si="0"/>
        <v/>
      </c>
      <c r="B13" s="135"/>
    </row>
    <row r="14" spans="1:9" s="129" customFormat="1" ht="15.75">
      <c r="A14" s="133" t="str">
        <f t="shared" si="0"/>
        <v/>
      </c>
      <c r="B14" s="135"/>
    </row>
    <row r="15" spans="1:9" s="129" customFormat="1" ht="15.75">
      <c r="A15" s="133" t="str">
        <f t="shared" si="0"/>
        <v/>
      </c>
      <c r="B15" s="135"/>
    </row>
    <row r="16" spans="1:9" s="129" customFormat="1" ht="15.75">
      <c r="A16" s="133" t="str">
        <f t="shared" si="0"/>
        <v/>
      </c>
      <c r="B16" s="135"/>
    </row>
    <row r="17" spans="1:2" s="129" customFormat="1" ht="15.75">
      <c r="A17" s="133" t="str">
        <f t="shared" si="0"/>
        <v/>
      </c>
      <c r="B17" s="135"/>
    </row>
    <row r="18" spans="1:2" s="129" customFormat="1" ht="15.75">
      <c r="A18" s="133" t="str">
        <f t="shared" si="0"/>
        <v/>
      </c>
      <c r="B18" s="135"/>
    </row>
    <row r="19" spans="1:2" s="129" customFormat="1" ht="15.75">
      <c r="A19" s="133" t="str">
        <f t="shared" si="0"/>
        <v/>
      </c>
      <c r="B19" s="135"/>
    </row>
    <row r="20" spans="1:2" s="129" customFormat="1" ht="15.75">
      <c r="A20" s="133" t="str">
        <f t="shared" si="0"/>
        <v/>
      </c>
      <c r="B20" s="135"/>
    </row>
    <row r="21" spans="1:2" ht="15.75">
      <c r="A21" s="133" t="str">
        <f t="shared" si="0"/>
        <v/>
      </c>
      <c r="B21" s="135"/>
    </row>
    <row r="22" spans="1:2" ht="15.75">
      <c r="A22" s="133" t="str">
        <f t="shared" si="0"/>
        <v/>
      </c>
      <c r="B22" s="136"/>
    </row>
    <row r="23" spans="1:2" ht="15.75">
      <c r="A23" s="133" t="str">
        <f t="shared" si="0"/>
        <v/>
      </c>
      <c r="B23" s="136"/>
    </row>
    <row r="24" spans="1:2" ht="15.75">
      <c r="A24" s="133" t="str">
        <f t="shared" si="0"/>
        <v/>
      </c>
      <c r="B24" s="136"/>
    </row>
    <row r="25" spans="1:2" ht="15.75">
      <c r="A25" s="133" t="str">
        <f t="shared" si="0"/>
        <v/>
      </c>
      <c r="B25" s="136"/>
    </row>
    <row r="26" spans="1:2" ht="15.75">
      <c r="A26" s="133" t="str">
        <f t="shared" si="0"/>
        <v/>
      </c>
      <c r="B26" s="136"/>
    </row>
  </sheetData>
  <sheetProtection sheet="1" objects="1" scenarios="1"/>
  <mergeCells count="1">
    <mergeCell ref="A1:B1"/>
  </mergeCells>
  <phoneticPr fontId="2" type="noConversion"/>
  <pageMargins left="0.75" right="0.75" top="1" bottom="1" header="0.5" footer="0.5"/>
  <pageSetup orientation="portrait" r:id="rId1"/>
  <headerFooter alignWithMargins="0">
    <oddHeader>&amp;R&amp;8Version 11/21/2007</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1113"/>
  <sheetViews>
    <sheetView tabSelected="1" topLeftCell="A59" zoomScale="130" zoomScaleNormal="130" workbookViewId="0">
      <selection activeCell="E74" sqref="E74"/>
    </sheetView>
  </sheetViews>
  <sheetFormatPr defaultRowHeight="12.75"/>
  <cols>
    <col min="1" max="1" width="5.42578125" style="39" bestFit="1" customWidth="1"/>
    <col min="2" max="2" width="81.28515625" style="8" customWidth="1"/>
    <col min="3" max="3" width="1.7109375" style="8" customWidth="1"/>
    <col min="4" max="4" width="21.85546875" style="9" customWidth="1"/>
    <col min="5" max="5" width="23.5703125" style="9" customWidth="1"/>
    <col min="6" max="6" width="23.42578125" style="3" customWidth="1"/>
    <col min="7" max="26" width="9.140625" style="3" customWidth="1"/>
    <col min="27" max="27" width="3.5703125" style="34" customWidth="1"/>
    <col min="28" max="28" width="5.42578125" style="4" customWidth="1"/>
    <col min="29" max="51" width="3.5703125" style="1" customWidth="1"/>
    <col min="52" max="52" width="3.5703125" style="28" customWidth="1"/>
    <col min="53" max="53" width="25.5703125" style="83" customWidth="1"/>
    <col min="63" max="63" width="17.28515625" bestFit="1" customWidth="1"/>
    <col min="64" max="64" width="12.5703125" bestFit="1" customWidth="1"/>
    <col min="65" max="65" width="21.85546875" style="14" bestFit="1" customWidth="1"/>
    <col min="66" max="66" width="16.5703125" style="14" bestFit="1" customWidth="1"/>
    <col min="67" max="67" width="8.42578125" style="14" bestFit="1" customWidth="1"/>
    <col min="68" max="68" width="8.42578125" style="14" customWidth="1"/>
    <col min="69" max="69" width="14.140625" style="3" bestFit="1" customWidth="1"/>
    <col min="70" max="70" width="14.5703125" style="14" bestFit="1" customWidth="1"/>
    <col min="71" max="71" width="9.42578125" style="39" bestFit="1" customWidth="1"/>
    <col min="72" max="72" width="6.5703125" style="39" bestFit="1" customWidth="1"/>
    <col min="73" max="73" width="11.42578125" style="39" bestFit="1" customWidth="1"/>
    <col min="74" max="74" width="11.5703125" style="3" bestFit="1" customWidth="1"/>
    <col min="75" max="75" width="5.140625" style="3" bestFit="1" customWidth="1"/>
    <col min="76" max="76" width="4" style="3" customWidth="1"/>
    <col min="77" max="77" width="6.140625" style="3" bestFit="1" customWidth="1"/>
    <col min="78" max="78" width="130.85546875" style="3" bestFit="1" customWidth="1"/>
  </cols>
  <sheetData>
    <row r="1" spans="1:78" ht="65.45" customHeight="1">
      <c r="A1" s="235" t="str">
        <f>"PREEMPTION TIMING DATA ENTRY SECTION."</f>
        <v>PREEMPTION TIMING DATA ENTRY SECTION.</v>
      </c>
      <c r="B1" s="235"/>
      <c r="C1" s="235"/>
      <c r="D1" s="235"/>
      <c r="E1" s="235"/>
      <c r="F1" s="148" t="s">
        <v>1171</v>
      </c>
      <c r="G1" s="240" t="s">
        <v>1190</v>
      </c>
      <c r="H1" s="240"/>
      <c r="I1" s="240"/>
      <c r="J1" s="240"/>
      <c r="K1" s="240"/>
      <c r="L1" s="240"/>
      <c r="M1" s="240"/>
      <c r="N1" s="240"/>
      <c r="O1" s="240"/>
      <c r="P1" s="240"/>
      <c r="Q1" s="240"/>
      <c r="BK1" s="151" t="s">
        <v>1318</v>
      </c>
      <c r="BL1" s="151" t="s">
        <v>1256</v>
      </c>
      <c r="BM1" s="52" t="s">
        <v>5</v>
      </c>
      <c r="BN1" s="52" t="s">
        <v>6</v>
      </c>
      <c r="BO1" s="61" t="s">
        <v>7</v>
      </c>
      <c r="BP1" s="61" t="s">
        <v>1091</v>
      </c>
      <c r="BQ1" s="52" t="s">
        <v>1040</v>
      </c>
      <c r="BR1" s="64" t="s">
        <v>921</v>
      </c>
      <c r="BS1" s="207" t="s">
        <v>1074</v>
      </c>
      <c r="BT1" s="208"/>
      <c r="BU1" s="209"/>
      <c r="BV1" s="78" t="s">
        <v>1076</v>
      </c>
      <c r="BW1" s="10"/>
      <c r="BX1" s="10"/>
      <c r="BY1" s="10"/>
      <c r="BZ1" s="10" t="str">
        <f>REPT(".",220)</f>
        <v>............................................................................................................................................................................................................................</v>
      </c>
    </row>
    <row r="2" spans="1:78">
      <c r="A2" s="235" t="str">
        <f>"THE COMPLETED PRINTABLE FORM, LOCATED IN AREA "&amp;ADDRESS(ROW(AB860),COLUMN(AB860),4)&amp;"-"&amp;ADDRESS(ROW(AY1061),COLUMN(AY1061),4)&amp;", CAN BE VIEWED BY SELECTING PRINT PREVIEW."</f>
        <v>THE COMPLETED PRINTABLE FORM, LOCATED IN AREA AB860-AY1061, CAN BE VIEWED BY SELECTING PRINT PREVIEW.</v>
      </c>
      <c r="B2" s="235"/>
      <c r="C2" s="235"/>
      <c r="D2" s="235"/>
      <c r="E2" s="235"/>
      <c r="F2" s="148" t="s">
        <v>1188</v>
      </c>
      <c r="G2" s="127"/>
      <c r="H2" s="127"/>
      <c r="I2" s="127"/>
      <c r="J2" s="127"/>
      <c r="K2" s="127"/>
      <c r="L2" s="127"/>
      <c r="M2" s="127"/>
      <c r="N2" s="127"/>
      <c r="O2" s="127"/>
      <c r="P2" s="127"/>
      <c r="Q2" s="127"/>
      <c r="BK2" s="152" t="s">
        <v>1319</v>
      </c>
      <c r="BL2" s="152" t="s">
        <v>1257</v>
      </c>
      <c r="BM2" s="53" t="s">
        <v>18</v>
      </c>
      <c r="BN2" s="53" t="s">
        <v>8</v>
      </c>
      <c r="BO2" s="62" t="s">
        <v>4</v>
      </c>
      <c r="BP2" s="62" t="s">
        <v>1100</v>
      </c>
      <c r="BQ2" s="53" t="s">
        <v>1042</v>
      </c>
      <c r="BR2" s="15" t="s">
        <v>1052</v>
      </c>
      <c r="BS2" s="210" t="s">
        <v>1071</v>
      </c>
      <c r="BT2" s="211"/>
      <c r="BU2" s="212"/>
      <c r="BV2" s="79" t="s">
        <v>1077</v>
      </c>
      <c r="BW2" s="10"/>
      <c r="BX2" s="10"/>
      <c r="BY2" s="10" t="s">
        <v>1056</v>
      </c>
      <c r="BZ2" s="10" t="s">
        <v>1033</v>
      </c>
    </row>
    <row r="3" spans="1:78">
      <c r="A3" s="211" t="s">
        <v>1088</v>
      </c>
      <c r="B3" s="211"/>
      <c r="C3" s="211"/>
      <c r="D3" s="211"/>
      <c r="E3" s="211"/>
      <c r="F3" s="148" t="s">
        <v>1187</v>
      </c>
      <c r="G3" s="127"/>
      <c r="H3" s="127"/>
      <c r="I3" s="127"/>
      <c r="J3" s="127"/>
      <c r="K3" s="127"/>
      <c r="L3" s="127"/>
      <c r="M3" s="127"/>
      <c r="N3" s="127"/>
      <c r="O3" s="127"/>
      <c r="P3" s="127"/>
      <c r="Q3" s="127"/>
      <c r="BK3" s="153" t="s">
        <v>1320</v>
      </c>
      <c r="BL3" s="153" t="s">
        <v>1255</v>
      </c>
      <c r="BM3" s="53" t="s">
        <v>19</v>
      </c>
      <c r="BN3" s="53" t="s">
        <v>9</v>
      </c>
      <c r="BO3" s="62" t="s">
        <v>914</v>
      </c>
      <c r="BP3" s="62" t="s">
        <v>6</v>
      </c>
      <c r="BQ3" s="53" t="s">
        <v>1041</v>
      </c>
      <c r="BR3" s="15" t="s">
        <v>1053</v>
      </c>
      <c r="BS3" s="213" t="s">
        <v>1075</v>
      </c>
      <c r="BT3" s="214"/>
      <c r="BU3" s="215"/>
      <c r="BV3" s="80" t="s">
        <v>1078</v>
      </c>
      <c r="BW3" s="10"/>
      <c r="BX3" s="10"/>
      <c r="BY3" s="10">
        <v>1</v>
      </c>
      <c r="BZ3" s="10" t="s">
        <v>988</v>
      </c>
    </row>
    <row r="4" spans="1:78" ht="13.5" thickBot="1">
      <c r="A4" s="36"/>
      <c r="B4" s="11" t="s">
        <v>1254</v>
      </c>
      <c r="C4" s="36"/>
      <c r="D4" s="46" t="s">
        <v>1257</v>
      </c>
      <c r="E4" s="36"/>
      <c r="G4" s="127"/>
      <c r="H4" s="127"/>
      <c r="I4" s="127"/>
      <c r="J4" s="127"/>
      <c r="K4" s="127"/>
      <c r="L4" s="127"/>
      <c r="M4" s="127"/>
      <c r="N4" s="127"/>
      <c r="O4" s="127"/>
      <c r="P4" s="127"/>
      <c r="Q4" s="127"/>
      <c r="BL4" s="2"/>
      <c r="BM4" s="53" t="s">
        <v>20</v>
      </c>
      <c r="BN4" s="53" t="s">
        <v>10</v>
      </c>
      <c r="BO4" s="62" t="s">
        <v>915</v>
      </c>
      <c r="BP4" s="62" t="s">
        <v>5</v>
      </c>
      <c r="BQ4" s="54" t="s">
        <v>1043</v>
      </c>
      <c r="BR4" s="15" t="s">
        <v>1054</v>
      </c>
      <c r="BS4" s="70"/>
      <c r="BT4" s="65"/>
      <c r="BU4" s="69" t="s">
        <v>1064</v>
      </c>
      <c r="BV4" s="81">
        <v>0</v>
      </c>
      <c r="BW4" s="10"/>
      <c r="BX4" s="10"/>
      <c r="BY4" s="10">
        <f>BY3+1</f>
        <v>2</v>
      </c>
      <c r="BZ4" s="10" t="s">
        <v>934</v>
      </c>
    </row>
    <row r="5" spans="1:78" s="3" customFormat="1" ht="12.75" customHeight="1">
      <c r="A5" s="44"/>
      <c r="B5" s="11" t="s">
        <v>955</v>
      </c>
      <c r="C5" s="11"/>
      <c r="D5" s="45"/>
      <c r="E5" s="44"/>
      <c r="F5" s="147" t="s">
        <v>1235</v>
      </c>
      <c r="G5" s="127"/>
      <c r="H5" s="127"/>
      <c r="I5" s="127"/>
      <c r="J5" s="127"/>
      <c r="K5" s="127"/>
      <c r="L5" s="127"/>
      <c r="M5" s="127"/>
      <c r="N5" s="127"/>
      <c r="O5" s="127"/>
      <c r="P5" s="127"/>
      <c r="Q5" s="127"/>
      <c r="AA5" s="29"/>
      <c r="AB5" s="149"/>
      <c r="AZ5" s="29"/>
      <c r="BA5" s="8"/>
      <c r="BL5" s="2"/>
      <c r="BM5" s="54" t="s">
        <v>21</v>
      </c>
      <c r="BN5" s="54" t="s">
        <v>11</v>
      </c>
      <c r="BO5" s="150" t="s">
        <v>916</v>
      </c>
      <c r="BP5" s="60" t="s">
        <v>1173</v>
      </c>
      <c r="BQ5" s="150" t="s">
        <v>1044</v>
      </c>
      <c r="BR5" s="54" t="s">
        <v>1055</v>
      </c>
      <c r="BS5" s="180"/>
      <c r="BT5" s="67"/>
      <c r="BU5" s="69" t="s">
        <v>1065</v>
      </c>
      <c r="BV5" s="117" t="s">
        <v>1170</v>
      </c>
      <c r="BW5" s="10"/>
      <c r="BX5" s="10"/>
      <c r="BY5" s="10">
        <f t="shared" ref="BY5:BY64" si="0">BY4+1</f>
        <v>3</v>
      </c>
      <c r="BZ5" s="10" t="s">
        <v>935</v>
      </c>
    </row>
    <row r="6" spans="1:78" ht="13.5" thickBot="1">
      <c r="A6" s="36"/>
      <c r="B6" s="11" t="s">
        <v>5</v>
      </c>
      <c r="C6" s="11"/>
      <c r="D6" s="168" t="s">
        <v>18</v>
      </c>
      <c r="E6" s="13"/>
      <c r="G6" s="127"/>
      <c r="H6" s="127"/>
      <c r="I6" s="127"/>
      <c r="J6" s="127"/>
      <c r="K6" s="127"/>
      <c r="L6" s="127"/>
      <c r="M6" s="127"/>
      <c r="N6" s="127"/>
      <c r="O6" s="127"/>
      <c r="P6" s="127"/>
      <c r="Q6" s="127"/>
      <c r="BL6" s="2"/>
      <c r="BM6" s="53" t="s">
        <v>22</v>
      </c>
      <c r="BN6" s="53" t="s">
        <v>12</v>
      </c>
      <c r="BO6" s="62" t="s">
        <v>917</v>
      </c>
      <c r="BP6" s="62"/>
      <c r="BQ6" s="54" t="s">
        <v>1045</v>
      </c>
      <c r="BR6" s="172" t="s">
        <v>1296</v>
      </c>
      <c r="BS6" s="71" t="s">
        <v>1067</v>
      </c>
      <c r="BT6" s="67" t="s">
        <v>1072</v>
      </c>
      <c r="BU6" s="69" t="s">
        <v>1068</v>
      </c>
      <c r="BV6" s="119" t="b">
        <f>(LEN(D98&amp;D99)&gt;0)</f>
        <v>0</v>
      </c>
      <c r="BW6" s="10"/>
      <c r="BX6" s="10"/>
      <c r="BY6" s="10">
        <f t="shared" si="0"/>
        <v>4</v>
      </c>
      <c r="BZ6" s="10" t="s">
        <v>1264</v>
      </c>
    </row>
    <row r="7" spans="1:78">
      <c r="A7" s="36"/>
      <c r="B7" s="11" t="s">
        <v>6</v>
      </c>
      <c r="C7" s="11"/>
      <c r="D7" s="168" t="s">
        <v>8</v>
      </c>
      <c r="E7" s="12"/>
      <c r="G7" s="127"/>
      <c r="H7" s="127"/>
      <c r="I7" s="127"/>
      <c r="J7" s="127"/>
      <c r="K7" s="127"/>
      <c r="L7" s="127"/>
      <c r="M7" s="127"/>
      <c r="N7" s="127"/>
      <c r="O7" s="127"/>
      <c r="P7" s="127"/>
      <c r="Q7" s="127"/>
      <c r="BL7" s="2"/>
      <c r="BM7" s="53" t="s">
        <v>23</v>
      </c>
      <c r="BN7" s="53" t="s">
        <v>13</v>
      </c>
      <c r="BO7" s="62" t="s">
        <v>918</v>
      </c>
      <c r="BP7" s="62"/>
      <c r="BQ7" s="54" t="s">
        <v>1046</v>
      </c>
      <c r="BR7" s="172" t="s">
        <v>1394</v>
      </c>
      <c r="BS7" s="72" t="s">
        <v>1066</v>
      </c>
      <c r="BT7" s="66" t="s">
        <v>1073</v>
      </c>
      <c r="BU7" s="69" t="s">
        <v>1069</v>
      </c>
      <c r="BV7" s="120" t="s">
        <v>1180</v>
      </c>
      <c r="BW7" s="10"/>
      <c r="BX7" s="10"/>
      <c r="BY7" s="10">
        <f t="shared" si="0"/>
        <v>5</v>
      </c>
      <c r="BZ7" s="10" t="s">
        <v>933</v>
      </c>
    </row>
    <row r="8" spans="1:78">
      <c r="A8" s="36"/>
      <c r="B8" s="11" t="s">
        <v>7</v>
      </c>
      <c r="C8" s="11"/>
      <c r="D8" s="46" t="s">
        <v>914</v>
      </c>
      <c r="E8" s="12"/>
      <c r="G8" s="127"/>
      <c r="H8" s="127"/>
      <c r="I8" s="127"/>
      <c r="J8" s="127"/>
      <c r="K8" s="127"/>
      <c r="L8" s="127"/>
      <c r="M8" s="127"/>
      <c r="N8" s="127"/>
      <c r="O8" s="127"/>
      <c r="P8" s="127"/>
      <c r="Q8" s="127"/>
      <c r="BL8" s="2"/>
      <c r="BM8" s="53" t="s">
        <v>24</v>
      </c>
      <c r="BN8" s="53" t="s">
        <v>14</v>
      </c>
      <c r="BO8" s="62" t="s">
        <v>919</v>
      </c>
      <c r="BP8" s="62"/>
      <c r="BQ8" s="54" t="s">
        <v>1047</v>
      </c>
      <c r="BR8" s="179" t="s">
        <v>1397</v>
      </c>
      <c r="BS8" s="73" t="s">
        <v>1060</v>
      </c>
      <c r="BT8" s="68">
        <v>73.5</v>
      </c>
      <c r="BU8" s="74">
        <v>1</v>
      </c>
      <c r="BV8" s="121" t="str">
        <f>IF(LEN(D36)=0,"",D36)</f>
        <v>WB-65</v>
      </c>
      <c r="BW8" s="10"/>
      <c r="BX8" s="10"/>
      <c r="BY8" s="10">
        <f t="shared" si="0"/>
        <v>6</v>
      </c>
      <c r="BZ8" s="10" t="s">
        <v>936</v>
      </c>
    </row>
    <row r="9" spans="1:78">
      <c r="A9" s="36"/>
      <c r="B9" s="11" t="s">
        <v>1172</v>
      </c>
      <c r="C9" s="11"/>
      <c r="D9" s="46" t="s">
        <v>1100</v>
      </c>
      <c r="E9" s="12"/>
      <c r="G9" s="127"/>
      <c r="H9" s="127"/>
      <c r="I9" s="127"/>
      <c r="J9" s="127"/>
      <c r="K9" s="127"/>
      <c r="L9" s="127"/>
      <c r="M9" s="127"/>
      <c r="N9" s="127"/>
      <c r="O9" s="127"/>
      <c r="P9" s="127"/>
      <c r="Q9" s="127"/>
      <c r="BL9" s="2"/>
      <c r="BM9" s="53" t="s">
        <v>25</v>
      </c>
      <c r="BN9" s="57" t="s">
        <v>22</v>
      </c>
      <c r="BO9" s="63" t="s">
        <v>920</v>
      </c>
      <c r="BP9" s="118"/>
      <c r="BQ9" s="54" t="s">
        <v>1048</v>
      </c>
      <c r="BR9" s="15"/>
      <c r="BS9" s="73" t="s">
        <v>1164</v>
      </c>
      <c r="BT9" s="68">
        <v>45.5</v>
      </c>
      <c r="BU9" s="74">
        <v>1</v>
      </c>
      <c r="BV9" s="121" t="s">
        <v>1181</v>
      </c>
      <c r="BW9" s="10"/>
      <c r="BX9" s="10"/>
      <c r="BY9" s="10">
        <f t="shared" si="0"/>
        <v>7</v>
      </c>
      <c r="BZ9" s="10" t="s">
        <v>937</v>
      </c>
    </row>
    <row r="10" spans="1:78" ht="13.5" thickBot="1">
      <c r="A10" s="36"/>
      <c r="B10" s="11" t="s">
        <v>956</v>
      </c>
      <c r="C10" s="11"/>
      <c r="D10" s="168"/>
      <c r="E10" s="12"/>
      <c r="G10" s="127"/>
      <c r="H10" s="127"/>
      <c r="I10" s="127"/>
      <c r="J10" s="127"/>
      <c r="K10" s="127"/>
      <c r="L10" s="127"/>
      <c r="M10" s="127"/>
      <c r="N10" s="127"/>
      <c r="O10" s="127"/>
      <c r="P10" s="127"/>
      <c r="Q10" s="127"/>
      <c r="BL10" s="2"/>
      <c r="BM10" s="53" t="s">
        <v>26</v>
      </c>
      <c r="BN10" s="57" t="s">
        <v>67</v>
      </c>
      <c r="BO10" s="16"/>
      <c r="BP10" s="16"/>
      <c r="BQ10" s="54"/>
      <c r="BR10" s="15"/>
      <c r="BS10" s="73" t="s">
        <v>1070</v>
      </c>
      <c r="BT10" s="68">
        <v>55</v>
      </c>
      <c r="BU10" s="74">
        <v>1</v>
      </c>
      <c r="BV10" s="122">
        <f>IF(LEN($BV$8)=0,"",IF(LEN(INDEX($BU:$BU,MATCH($BV$8,$BS:$BS,0)))=0,"",INDEX($BU:$BU,MATCH($BV$8,$BS:$BS,0))))</f>
        <v>1</v>
      </c>
      <c r="BW10" s="10"/>
      <c r="BX10" s="10"/>
      <c r="BY10" s="10">
        <f t="shared" si="0"/>
        <v>8</v>
      </c>
      <c r="BZ10" s="10" t="s">
        <v>938</v>
      </c>
    </row>
    <row r="11" spans="1:78">
      <c r="A11" s="36"/>
      <c r="B11" s="11" t="s">
        <v>957</v>
      </c>
      <c r="C11" s="11"/>
      <c r="D11" s="168"/>
      <c r="E11" s="12"/>
      <c r="G11" s="127"/>
      <c r="H11" s="127"/>
      <c r="I11" s="127"/>
      <c r="J11" s="127"/>
      <c r="K11" s="127"/>
      <c r="L11" s="127"/>
      <c r="M11" s="127"/>
      <c r="N11" s="127"/>
      <c r="O11" s="127"/>
      <c r="P11" s="127"/>
      <c r="Q11" s="127"/>
      <c r="BL11" s="2"/>
      <c r="BM11" s="53" t="s">
        <v>27</v>
      </c>
      <c r="BN11" s="57" t="s">
        <v>73</v>
      </c>
      <c r="BO11" s="16"/>
      <c r="BP11" s="16"/>
      <c r="BQ11" s="54" t="s">
        <v>1049</v>
      </c>
      <c r="BR11" s="15"/>
      <c r="BS11" s="73" t="s">
        <v>1165</v>
      </c>
      <c r="BT11" s="68">
        <v>68.5</v>
      </c>
      <c r="BU11" s="74">
        <v>1</v>
      </c>
      <c r="BV11" s="10"/>
      <c r="BW11" s="10"/>
      <c r="BX11" s="10"/>
      <c r="BY11" s="10">
        <f t="shared" si="0"/>
        <v>9</v>
      </c>
      <c r="BZ11" s="10" t="s">
        <v>1265</v>
      </c>
    </row>
    <row r="12" spans="1:78">
      <c r="A12" s="36"/>
      <c r="B12" s="11" t="s">
        <v>1036</v>
      </c>
      <c r="C12" s="11"/>
      <c r="D12" s="168"/>
      <c r="E12" s="12"/>
      <c r="G12" s="127"/>
      <c r="H12" s="127"/>
      <c r="I12" s="127"/>
      <c r="J12" s="127"/>
      <c r="K12" s="127"/>
      <c r="L12" s="127"/>
      <c r="M12" s="127"/>
      <c r="N12" s="127"/>
      <c r="O12" s="127"/>
      <c r="P12" s="127"/>
      <c r="Q12" s="127"/>
      <c r="BL12" s="2"/>
      <c r="BM12" s="53" t="s">
        <v>28</v>
      </c>
      <c r="BN12" s="57" t="s">
        <v>867</v>
      </c>
      <c r="BO12" s="16"/>
      <c r="BP12" s="16"/>
      <c r="BQ12" s="54">
        <f>IF(COUNTIF(BQ2:BQ9,D32)=0,0,INDEX(BQ14:BQ21,MATCH(D32,BQ2:BQ9,0)))</f>
        <v>3</v>
      </c>
      <c r="BR12" s="15"/>
      <c r="BS12" s="73" t="s">
        <v>1166</v>
      </c>
      <c r="BT12" s="68">
        <v>73.5</v>
      </c>
      <c r="BU12" s="74">
        <v>1</v>
      </c>
      <c r="BV12" s="10"/>
      <c r="BW12" s="10"/>
      <c r="BX12" s="10"/>
      <c r="BY12" s="10">
        <f t="shared" si="0"/>
        <v>10</v>
      </c>
      <c r="BZ12" s="10" t="s">
        <v>1266</v>
      </c>
    </row>
    <row r="13" spans="1:78">
      <c r="A13" s="36"/>
      <c r="B13" s="11" t="s">
        <v>1037</v>
      </c>
      <c r="C13" s="11"/>
      <c r="D13" s="168"/>
      <c r="E13" s="12"/>
      <c r="G13" s="127"/>
      <c r="H13" s="127"/>
      <c r="I13" s="127"/>
      <c r="J13" s="127"/>
      <c r="K13" s="127"/>
      <c r="L13" s="127"/>
      <c r="M13" s="127"/>
      <c r="N13" s="127"/>
      <c r="O13" s="127"/>
      <c r="P13" s="127"/>
      <c r="Q13" s="127"/>
      <c r="BL13" s="2"/>
      <c r="BM13" s="53" t="s">
        <v>29</v>
      </c>
      <c r="BN13" s="57" t="s">
        <v>868</v>
      </c>
      <c r="BO13" s="16"/>
      <c r="BP13" s="16"/>
      <c r="BQ13" s="54"/>
      <c r="BR13" s="15"/>
      <c r="BS13" s="73" t="s">
        <v>1167</v>
      </c>
      <c r="BT13" s="68">
        <v>73.3</v>
      </c>
      <c r="BU13" s="74">
        <v>1</v>
      </c>
      <c r="BV13" s="10"/>
      <c r="BW13" s="10"/>
      <c r="BX13" s="10"/>
      <c r="BY13" s="10">
        <f t="shared" si="0"/>
        <v>11</v>
      </c>
      <c r="BZ13" s="10" t="s">
        <v>945</v>
      </c>
    </row>
    <row r="14" spans="1:78">
      <c r="A14" s="36"/>
      <c r="B14" s="11" t="s">
        <v>1038</v>
      </c>
      <c r="C14" s="11"/>
      <c r="D14" s="168"/>
      <c r="E14" s="12"/>
      <c r="G14" s="127"/>
      <c r="H14" s="127"/>
      <c r="I14" s="127"/>
      <c r="J14" s="127"/>
      <c r="K14" s="127"/>
      <c r="L14" s="127"/>
      <c r="M14" s="127"/>
      <c r="N14" s="127"/>
      <c r="O14" s="127"/>
      <c r="P14" s="127"/>
      <c r="Q14" s="127"/>
      <c r="BL14" s="2"/>
      <c r="BM14" s="53" t="s">
        <v>30</v>
      </c>
      <c r="BN14" s="57" t="s">
        <v>94</v>
      </c>
      <c r="BO14" s="16"/>
      <c r="BP14" s="16"/>
      <c r="BQ14" s="54">
        <v>3</v>
      </c>
      <c r="BR14" s="15"/>
      <c r="BS14" s="73" t="s">
        <v>1168</v>
      </c>
      <c r="BT14" s="68">
        <v>104.8</v>
      </c>
      <c r="BU14" s="74">
        <v>1</v>
      </c>
      <c r="BV14" s="10"/>
      <c r="BW14" s="10"/>
      <c r="BX14" s="10"/>
      <c r="BY14" s="10">
        <f t="shared" si="0"/>
        <v>12</v>
      </c>
      <c r="BZ14" s="10" t="s">
        <v>946</v>
      </c>
    </row>
    <row r="15" spans="1:78">
      <c r="A15" s="36"/>
      <c r="B15" s="11" t="s">
        <v>1039</v>
      </c>
      <c r="C15" s="11"/>
      <c r="D15" s="168"/>
      <c r="E15" s="12"/>
      <c r="G15" s="127"/>
      <c r="H15" s="127"/>
      <c r="I15" s="127"/>
      <c r="J15" s="127"/>
      <c r="K15" s="127"/>
      <c r="L15" s="127"/>
      <c r="M15" s="127"/>
      <c r="N15" s="127"/>
      <c r="O15" s="127"/>
      <c r="P15" s="127"/>
      <c r="Q15" s="127"/>
      <c r="BL15" s="2"/>
      <c r="BM15" s="53" t="s">
        <v>31</v>
      </c>
      <c r="BN15" s="57" t="s">
        <v>869</v>
      </c>
      <c r="BO15" s="16"/>
      <c r="BP15" s="16"/>
      <c r="BQ15" s="54">
        <v>6</v>
      </c>
      <c r="BR15" s="15"/>
      <c r="BS15" s="73" t="s">
        <v>1169</v>
      </c>
      <c r="BT15" s="68">
        <v>114</v>
      </c>
      <c r="BU15" s="74">
        <v>1</v>
      </c>
      <c r="BV15" s="10"/>
      <c r="BW15" s="10"/>
      <c r="BX15" s="10"/>
      <c r="BY15" s="10">
        <f t="shared" si="0"/>
        <v>13</v>
      </c>
      <c r="BZ15" s="10" t="s">
        <v>947</v>
      </c>
    </row>
    <row r="16" spans="1:78">
      <c r="A16" s="36"/>
      <c r="B16" s="11"/>
      <c r="C16" s="11"/>
      <c r="D16" s="12"/>
      <c r="E16" s="12"/>
      <c r="G16" s="127"/>
      <c r="H16" s="127"/>
      <c r="I16" s="127"/>
      <c r="J16" s="127"/>
      <c r="K16" s="127"/>
      <c r="L16" s="127"/>
      <c r="M16" s="127"/>
      <c r="N16" s="127"/>
      <c r="O16" s="127"/>
      <c r="P16" s="127"/>
      <c r="Q16" s="127"/>
      <c r="BL16" s="2"/>
      <c r="BM16" s="53" t="s">
        <v>32</v>
      </c>
      <c r="BN16" s="57" t="s">
        <v>138</v>
      </c>
      <c r="BO16" s="16"/>
      <c r="BP16" s="16"/>
      <c r="BQ16" s="54">
        <v>2</v>
      </c>
      <c r="BR16" s="15"/>
      <c r="BS16" s="73" t="s">
        <v>1156</v>
      </c>
      <c r="BT16" s="68">
        <v>19</v>
      </c>
      <c r="BU16" s="74"/>
      <c r="BV16" s="10"/>
      <c r="BW16" s="10"/>
      <c r="BX16" s="10"/>
      <c r="BY16" s="10">
        <f t="shared" si="0"/>
        <v>14</v>
      </c>
      <c r="BZ16" s="10" t="s">
        <v>948</v>
      </c>
    </row>
    <row r="17" spans="1:78">
      <c r="A17" s="36"/>
      <c r="B17" s="11"/>
      <c r="C17" s="11"/>
      <c r="D17" s="12"/>
      <c r="E17" s="12"/>
      <c r="G17" s="127"/>
      <c r="H17" s="127"/>
      <c r="I17" s="127"/>
      <c r="J17" s="127"/>
      <c r="K17" s="127"/>
      <c r="L17" s="127"/>
      <c r="M17" s="127"/>
      <c r="N17" s="127"/>
      <c r="O17" s="127"/>
      <c r="P17" s="127"/>
      <c r="Q17" s="127"/>
      <c r="BL17" s="2"/>
      <c r="BM17" s="53" t="s">
        <v>33</v>
      </c>
      <c r="BN17" s="57" t="s">
        <v>870</v>
      </c>
      <c r="BO17" s="16"/>
      <c r="BP17" s="16"/>
      <c r="BQ17" s="54">
        <v>8</v>
      </c>
      <c r="BR17" s="15"/>
      <c r="BS17" s="73" t="s">
        <v>1157</v>
      </c>
      <c r="BT17" s="68">
        <v>30</v>
      </c>
      <c r="BU17" s="74"/>
      <c r="BV17" s="10"/>
      <c r="BW17" s="10"/>
      <c r="BX17" s="10"/>
      <c r="BY17" s="10">
        <f t="shared" si="0"/>
        <v>15</v>
      </c>
      <c r="BZ17" s="10" t="s">
        <v>1267</v>
      </c>
    </row>
    <row r="18" spans="1:78">
      <c r="A18" s="36"/>
      <c r="B18" s="11"/>
      <c r="C18" s="11"/>
      <c r="D18" s="12"/>
      <c r="E18" s="12"/>
      <c r="G18" s="127"/>
      <c r="H18" s="127"/>
      <c r="I18" s="127"/>
      <c r="J18" s="127"/>
      <c r="K18" s="127"/>
      <c r="L18" s="127"/>
      <c r="M18" s="127"/>
      <c r="N18" s="127"/>
      <c r="O18" s="127"/>
      <c r="P18" s="127"/>
      <c r="Q18" s="127"/>
      <c r="BL18" s="2"/>
      <c r="BM18" s="53" t="s">
        <v>34</v>
      </c>
      <c r="BN18" s="57" t="s">
        <v>871</v>
      </c>
      <c r="BO18" s="16"/>
      <c r="BP18" s="16"/>
      <c r="BQ18" s="54">
        <v>4</v>
      </c>
      <c r="BR18" s="15"/>
      <c r="BS18" s="73" t="s">
        <v>1159</v>
      </c>
      <c r="BT18" s="68">
        <v>40</v>
      </c>
      <c r="BU18" s="74"/>
      <c r="BV18" s="10"/>
      <c r="BW18" s="10"/>
      <c r="BX18" s="10"/>
      <c r="BY18" s="10">
        <f t="shared" si="0"/>
        <v>16</v>
      </c>
      <c r="BZ18" s="10" t="s">
        <v>1268</v>
      </c>
    </row>
    <row r="19" spans="1:78">
      <c r="A19" s="36"/>
      <c r="B19" s="11"/>
      <c r="C19" s="11"/>
      <c r="D19" s="12"/>
      <c r="E19" s="12"/>
      <c r="G19" s="127"/>
      <c r="H19" s="127"/>
      <c r="I19" s="127"/>
      <c r="J19" s="127"/>
      <c r="K19" s="127"/>
      <c r="L19" s="127"/>
      <c r="M19" s="127"/>
      <c r="N19" s="127"/>
      <c r="O19" s="127"/>
      <c r="P19" s="127"/>
      <c r="Q19" s="127"/>
      <c r="BL19" s="2"/>
      <c r="BM19" s="53" t="s">
        <v>35</v>
      </c>
      <c r="BN19" s="57" t="s">
        <v>872</v>
      </c>
      <c r="BO19" s="16"/>
      <c r="BP19" s="16"/>
      <c r="BQ19" s="54">
        <v>7</v>
      </c>
      <c r="BR19" s="15"/>
      <c r="BS19" s="73" t="s">
        <v>1160</v>
      </c>
      <c r="BT19" s="68">
        <v>45</v>
      </c>
      <c r="BU19" s="74"/>
      <c r="BV19" s="10"/>
      <c r="BW19" s="10"/>
      <c r="BX19" s="10"/>
      <c r="BY19" s="10">
        <f t="shared" si="0"/>
        <v>17</v>
      </c>
      <c r="BZ19" s="10" t="s">
        <v>989</v>
      </c>
    </row>
    <row r="20" spans="1:78">
      <c r="A20" s="36"/>
      <c r="B20" s="11"/>
      <c r="C20" s="11"/>
      <c r="D20" s="12"/>
      <c r="E20" s="12"/>
      <c r="G20" s="127"/>
      <c r="H20" s="127"/>
      <c r="I20" s="127"/>
      <c r="J20" s="127"/>
      <c r="K20" s="127"/>
      <c r="L20" s="127"/>
      <c r="M20" s="127"/>
      <c r="N20" s="127"/>
      <c r="O20" s="127"/>
      <c r="P20" s="127"/>
      <c r="Q20" s="127"/>
      <c r="BL20" s="2"/>
      <c r="BM20" s="53" t="s">
        <v>36</v>
      </c>
      <c r="BN20" s="57" t="s">
        <v>873</v>
      </c>
      <c r="BO20" s="16"/>
      <c r="BP20" s="16"/>
      <c r="BQ20" s="54">
        <v>1</v>
      </c>
      <c r="BR20" s="15"/>
      <c r="BS20" s="73" t="s">
        <v>1161</v>
      </c>
      <c r="BT20" s="68">
        <v>40</v>
      </c>
      <c r="BU20" s="74"/>
      <c r="BV20" s="10"/>
      <c r="BW20" s="10"/>
      <c r="BX20" s="10"/>
      <c r="BY20" s="10">
        <f t="shared" si="0"/>
        <v>18</v>
      </c>
      <c r="BZ20" s="10" t="s">
        <v>990</v>
      </c>
    </row>
    <row r="21" spans="1:78">
      <c r="A21" s="36"/>
      <c r="B21" s="11"/>
      <c r="C21" s="11"/>
      <c r="D21" s="12"/>
      <c r="E21" s="12"/>
      <c r="G21" s="127"/>
      <c r="H21" s="127"/>
      <c r="I21" s="127"/>
      <c r="J21" s="127"/>
      <c r="K21" s="127"/>
      <c r="L21" s="127"/>
      <c r="M21" s="127"/>
      <c r="N21" s="127"/>
      <c r="O21" s="127"/>
      <c r="P21" s="127"/>
      <c r="Q21" s="127"/>
      <c r="BL21" s="2"/>
      <c r="BM21" s="53" t="s">
        <v>8</v>
      </c>
      <c r="BN21" s="57" t="s">
        <v>161</v>
      </c>
      <c r="BO21" s="16"/>
      <c r="BP21" s="16"/>
      <c r="BQ21" s="60">
        <v>5</v>
      </c>
      <c r="BR21" s="15"/>
      <c r="BS21" s="73" t="s">
        <v>1162</v>
      </c>
      <c r="BT21" s="68">
        <v>35.799999999999997</v>
      </c>
      <c r="BU21" s="74"/>
      <c r="BV21" s="10"/>
      <c r="BW21" s="10"/>
      <c r="BX21" s="10"/>
      <c r="BY21" s="10">
        <f t="shared" si="0"/>
        <v>19</v>
      </c>
      <c r="BZ21" s="10" t="s">
        <v>991</v>
      </c>
    </row>
    <row r="22" spans="1:78">
      <c r="A22" s="36"/>
      <c r="B22" s="11"/>
      <c r="C22" s="11"/>
      <c r="D22" s="12"/>
      <c r="E22" s="12"/>
      <c r="G22" s="127"/>
      <c r="H22" s="127"/>
      <c r="I22" s="127"/>
      <c r="J22" s="127"/>
      <c r="K22" s="127"/>
      <c r="L22" s="127"/>
      <c r="M22" s="127"/>
      <c r="N22" s="127"/>
      <c r="O22" s="127"/>
      <c r="P22" s="127"/>
      <c r="Q22" s="127"/>
      <c r="BL22" s="2"/>
      <c r="BM22" s="53" t="s">
        <v>37</v>
      </c>
      <c r="BN22" s="57" t="s">
        <v>181</v>
      </c>
      <c r="BO22" s="16"/>
      <c r="BP22" s="16"/>
      <c r="BQ22" s="10"/>
      <c r="BR22" s="15"/>
      <c r="BS22" s="73" t="s">
        <v>1158</v>
      </c>
      <c r="BT22" s="68">
        <v>40</v>
      </c>
      <c r="BU22" s="74"/>
      <c r="BV22" s="10"/>
      <c r="BW22" s="10"/>
      <c r="BX22" s="10"/>
      <c r="BY22" s="10">
        <f t="shared" si="0"/>
        <v>20</v>
      </c>
      <c r="BZ22" s="10" t="s">
        <v>992</v>
      </c>
    </row>
    <row r="23" spans="1:78" ht="13.5" thickBot="1">
      <c r="A23" s="36"/>
      <c r="B23" s="11"/>
      <c r="C23" s="11"/>
      <c r="D23" s="12"/>
      <c r="E23" s="12"/>
      <c r="G23" s="127"/>
      <c r="H23" s="127"/>
      <c r="I23" s="127"/>
      <c r="J23" s="127"/>
      <c r="K23" s="127"/>
      <c r="L23" s="127"/>
      <c r="M23" s="127"/>
      <c r="N23" s="127"/>
      <c r="O23" s="127"/>
      <c r="P23" s="127"/>
      <c r="Q23" s="127"/>
      <c r="BL23" s="2"/>
      <c r="BM23" s="53" t="s">
        <v>38</v>
      </c>
      <c r="BN23" s="57" t="s">
        <v>187</v>
      </c>
      <c r="BO23" s="16"/>
      <c r="BP23" s="16"/>
      <c r="BQ23" s="10"/>
      <c r="BR23" s="15"/>
      <c r="BS23" s="75" t="s">
        <v>1163</v>
      </c>
      <c r="BT23" s="76">
        <v>60</v>
      </c>
      <c r="BU23" s="77"/>
      <c r="BV23" s="10"/>
      <c r="BW23" s="10"/>
      <c r="BX23" s="10"/>
      <c r="BY23" s="10">
        <f t="shared" si="0"/>
        <v>21</v>
      </c>
      <c r="BZ23" s="10" t="s">
        <v>993</v>
      </c>
    </row>
    <row r="24" spans="1:78">
      <c r="A24" s="36"/>
      <c r="B24" s="11"/>
      <c r="C24" s="11"/>
      <c r="D24" s="10"/>
      <c r="E24" s="10"/>
      <c r="G24" s="127"/>
      <c r="H24" s="127"/>
      <c r="I24" s="127"/>
      <c r="J24" s="127"/>
      <c r="K24" s="127"/>
      <c r="L24" s="127"/>
      <c r="M24" s="127"/>
      <c r="N24" s="127"/>
      <c r="O24" s="127"/>
      <c r="P24" s="127"/>
      <c r="Q24" s="127"/>
      <c r="BL24" s="2"/>
      <c r="BM24" s="53" t="s">
        <v>39</v>
      </c>
      <c r="BN24" s="57" t="s">
        <v>874</v>
      </c>
      <c r="BO24" s="16"/>
      <c r="BP24" s="16"/>
      <c r="BQ24" s="10"/>
      <c r="BR24" s="15"/>
      <c r="BS24" s="123"/>
      <c r="BT24" s="123"/>
      <c r="BU24" s="123"/>
      <c r="BV24" s="10"/>
      <c r="BW24" s="10"/>
      <c r="BX24" s="10"/>
      <c r="BY24" s="10">
        <f t="shared" si="0"/>
        <v>22</v>
      </c>
      <c r="BZ24" s="172" t="s">
        <v>1344</v>
      </c>
    </row>
    <row r="25" spans="1:78">
      <c r="A25" s="36"/>
      <c r="B25" s="11"/>
      <c r="C25" s="11"/>
      <c r="D25" s="10"/>
      <c r="E25" s="10"/>
      <c r="G25" s="127"/>
      <c r="H25" s="127"/>
      <c r="I25" s="127"/>
      <c r="J25" s="127"/>
      <c r="K25" s="127"/>
      <c r="L25" s="127"/>
      <c r="M25" s="127"/>
      <c r="N25" s="127"/>
      <c r="O25" s="127"/>
      <c r="P25" s="127"/>
      <c r="Q25" s="127"/>
      <c r="BL25" s="2"/>
      <c r="BM25" s="53" t="s">
        <v>40</v>
      </c>
      <c r="BN25" s="57" t="s">
        <v>875</v>
      </c>
      <c r="BO25" s="16"/>
      <c r="BP25" s="16"/>
      <c r="BQ25" s="10"/>
      <c r="BR25" s="15"/>
      <c r="BS25" s="123"/>
      <c r="BT25" s="123" t="s">
        <v>1182</v>
      </c>
      <c r="BU25" s="123"/>
      <c r="BV25" s="10"/>
      <c r="BW25" s="10"/>
      <c r="BX25" s="10"/>
      <c r="BY25" s="10">
        <f t="shared" si="0"/>
        <v>23</v>
      </c>
      <c r="BZ25" s="172" t="s">
        <v>1345</v>
      </c>
    </row>
    <row r="26" spans="1:78">
      <c r="A26" s="36"/>
      <c r="B26" s="11"/>
      <c r="C26" s="11"/>
      <c r="D26" s="12"/>
      <c r="E26" s="12"/>
      <c r="G26" s="127"/>
      <c r="H26" s="127"/>
      <c r="I26" s="127"/>
      <c r="J26" s="127"/>
      <c r="K26" s="127"/>
      <c r="L26" s="127"/>
      <c r="M26" s="127"/>
      <c r="N26" s="127"/>
      <c r="O26" s="127"/>
      <c r="P26" s="127"/>
      <c r="Q26" s="127"/>
      <c r="BL26" s="2"/>
      <c r="BM26" s="53" t="s">
        <v>41</v>
      </c>
      <c r="BN26" s="57" t="s">
        <v>1061</v>
      </c>
      <c r="BO26" s="16"/>
      <c r="BP26" s="16"/>
      <c r="BQ26" s="10"/>
      <c r="BR26" s="15"/>
      <c r="BS26" s="123"/>
      <c r="BT26" s="123" t="s">
        <v>1183</v>
      </c>
      <c r="BU26" s="123"/>
      <c r="BV26" s="10"/>
      <c r="BW26" s="10"/>
      <c r="BX26" s="10"/>
      <c r="BY26" s="10">
        <f t="shared" si="0"/>
        <v>24</v>
      </c>
      <c r="BZ26" s="172" t="s">
        <v>1346</v>
      </c>
    </row>
    <row r="27" spans="1:78">
      <c r="A27" s="36"/>
      <c r="B27" s="11"/>
      <c r="C27" s="11"/>
      <c r="D27" s="12"/>
      <c r="E27" s="12"/>
      <c r="G27" s="127"/>
      <c r="H27" s="127"/>
      <c r="I27" s="127"/>
      <c r="J27" s="127"/>
      <c r="K27" s="127"/>
      <c r="L27" s="127"/>
      <c r="M27" s="127"/>
      <c r="N27" s="127"/>
      <c r="O27" s="127"/>
      <c r="P27" s="127"/>
      <c r="Q27" s="127"/>
      <c r="BL27" s="2"/>
      <c r="BM27" s="53" t="s">
        <v>42</v>
      </c>
      <c r="BN27" s="58" t="s">
        <v>271</v>
      </c>
      <c r="BO27" s="16"/>
      <c r="BP27" s="16"/>
      <c r="BQ27" s="10"/>
      <c r="BR27" s="15"/>
      <c r="BS27" s="123"/>
      <c r="BT27" s="123" t="s">
        <v>1184</v>
      </c>
      <c r="BU27" s="123"/>
      <c r="BV27" s="10"/>
      <c r="BW27" s="10"/>
      <c r="BX27" s="10"/>
      <c r="BY27" s="10">
        <f t="shared" si="0"/>
        <v>25</v>
      </c>
      <c r="BZ27" s="172" t="s">
        <v>1325</v>
      </c>
    </row>
    <row r="28" spans="1:78">
      <c r="A28" s="36"/>
      <c r="B28" s="11"/>
      <c r="C28" s="11"/>
      <c r="D28" s="12"/>
      <c r="E28" s="12"/>
      <c r="G28" s="127"/>
      <c r="H28" s="127"/>
      <c r="I28" s="127"/>
      <c r="J28" s="127"/>
      <c r="K28" s="127"/>
      <c r="L28" s="127"/>
      <c r="M28" s="127"/>
      <c r="N28" s="127"/>
      <c r="O28" s="127"/>
      <c r="P28" s="127"/>
      <c r="Q28" s="127"/>
      <c r="BL28" s="2"/>
      <c r="BM28" s="53" t="s">
        <v>43</v>
      </c>
      <c r="BN28" s="57" t="s">
        <v>876</v>
      </c>
      <c r="BO28" s="16"/>
      <c r="BP28" s="16"/>
      <c r="BQ28" s="10"/>
      <c r="BR28" s="15"/>
      <c r="BS28" s="123"/>
      <c r="BT28" s="123" t="s">
        <v>1185</v>
      </c>
      <c r="BU28" s="123"/>
      <c r="BV28" s="10"/>
      <c r="BW28" s="10"/>
      <c r="BX28" s="10"/>
      <c r="BY28" s="10">
        <f t="shared" si="0"/>
        <v>26</v>
      </c>
      <c r="BZ28" s="10" t="s">
        <v>1029</v>
      </c>
    </row>
    <row r="29" spans="1:78">
      <c r="A29" s="36"/>
      <c r="B29" s="11"/>
      <c r="C29" s="11"/>
      <c r="D29" s="12"/>
      <c r="E29" s="12"/>
      <c r="G29" s="127"/>
      <c r="H29" s="127"/>
      <c r="I29" s="127"/>
      <c r="J29" s="127"/>
      <c r="K29" s="127"/>
      <c r="L29" s="127"/>
      <c r="M29" s="127"/>
      <c r="N29" s="127"/>
      <c r="O29" s="127"/>
      <c r="P29" s="127"/>
      <c r="Q29" s="127"/>
      <c r="BL29" s="2"/>
      <c r="BM29" s="53" t="s">
        <v>44</v>
      </c>
      <c r="BN29" s="57" t="s">
        <v>294</v>
      </c>
      <c r="BO29" s="16"/>
      <c r="BP29" s="16"/>
      <c r="BQ29" s="10"/>
      <c r="BR29" s="15"/>
      <c r="BS29" s="123"/>
      <c r="BT29" s="123" t="s">
        <v>1186</v>
      </c>
      <c r="BU29" s="123"/>
      <c r="BV29" s="10"/>
      <c r="BW29" s="10"/>
      <c r="BX29" s="10"/>
      <c r="BY29" s="10">
        <f t="shared" si="0"/>
        <v>27</v>
      </c>
      <c r="BZ29" s="172" t="s">
        <v>1322</v>
      </c>
    </row>
    <row r="30" spans="1:78">
      <c r="A30" s="36"/>
      <c r="B30" s="11"/>
      <c r="C30" s="11"/>
      <c r="D30" s="12"/>
      <c r="E30" s="12"/>
      <c r="G30" s="127"/>
      <c r="H30" s="127"/>
      <c r="I30" s="127"/>
      <c r="J30" s="127"/>
      <c r="K30" s="127"/>
      <c r="L30" s="127"/>
      <c r="M30" s="127"/>
      <c r="N30" s="127"/>
      <c r="O30" s="127"/>
      <c r="P30" s="127"/>
      <c r="Q30" s="127"/>
      <c r="BL30" s="2"/>
      <c r="BM30" s="53" t="s">
        <v>45</v>
      </c>
      <c r="BN30" s="57" t="s">
        <v>320</v>
      </c>
      <c r="BO30" s="20"/>
      <c r="BP30" s="20"/>
      <c r="BQ30" s="10"/>
      <c r="BR30" s="15"/>
      <c r="BS30" s="123"/>
      <c r="BT30" s="123"/>
      <c r="BU30" s="123"/>
      <c r="BV30" s="10"/>
      <c r="BW30" s="10"/>
      <c r="BX30" s="10"/>
      <c r="BY30" s="10">
        <f t="shared" si="0"/>
        <v>28</v>
      </c>
      <c r="BZ30" s="172" t="s">
        <v>1310</v>
      </c>
    </row>
    <row r="31" spans="1:78" ht="13.5" thickBot="1">
      <c r="A31" s="37"/>
      <c r="B31" s="17"/>
      <c r="C31" s="17"/>
      <c r="D31" s="18" t="s">
        <v>1034</v>
      </c>
      <c r="E31" s="51" t="str">
        <f>IF(LEN(D32)=0,"","North Arrow")</f>
        <v>North Arrow</v>
      </c>
      <c r="G31" s="127"/>
      <c r="H31" s="127"/>
      <c r="I31" s="127"/>
      <c r="J31" s="127"/>
      <c r="K31" s="127"/>
      <c r="L31" s="127"/>
      <c r="M31" s="127"/>
      <c r="N31" s="127"/>
      <c r="O31" s="127"/>
      <c r="P31" s="127"/>
      <c r="Q31" s="127"/>
      <c r="BL31" s="2"/>
      <c r="BM31" s="53" t="s">
        <v>46</v>
      </c>
      <c r="BN31" s="57" t="s">
        <v>329</v>
      </c>
      <c r="BO31" s="16"/>
      <c r="BP31" s="16"/>
      <c r="BQ31" s="10"/>
      <c r="BR31" s="15"/>
      <c r="BS31" s="123"/>
      <c r="BT31" s="123"/>
      <c r="BU31" s="123"/>
      <c r="BV31" s="10"/>
      <c r="BW31" s="10"/>
      <c r="BX31" s="10"/>
      <c r="BY31" s="10">
        <f t="shared" si="0"/>
        <v>29</v>
      </c>
      <c r="BZ31" s="172" t="s">
        <v>1341</v>
      </c>
    </row>
    <row r="32" spans="1:78" ht="13.5" thickBot="1">
      <c r="A32" s="225" t="s">
        <v>1035</v>
      </c>
      <c r="B32" s="226"/>
      <c r="C32" s="11"/>
      <c r="D32" s="168" t="s">
        <v>1042</v>
      </c>
      <c r="E32" s="237" t="str">
        <f>AD869</f>
        <v>é</v>
      </c>
      <c r="G32" s="127"/>
      <c r="H32" s="127"/>
      <c r="I32" s="127"/>
      <c r="J32" s="127"/>
      <c r="K32" s="127"/>
      <c r="L32" s="127"/>
      <c r="M32" s="127"/>
      <c r="N32" s="127"/>
      <c r="O32" s="127"/>
      <c r="P32" s="127"/>
      <c r="Q32" s="127"/>
      <c r="BL32" s="2"/>
      <c r="BM32" s="53" t="s">
        <v>47</v>
      </c>
      <c r="BN32" s="57" t="s">
        <v>390</v>
      </c>
      <c r="BO32" s="16"/>
      <c r="BP32" s="16"/>
      <c r="BQ32" s="10"/>
      <c r="BR32" s="15"/>
      <c r="BS32" s="123"/>
      <c r="BT32" s="123"/>
      <c r="BU32" s="123"/>
      <c r="BV32" s="10"/>
      <c r="BW32" s="10"/>
      <c r="BX32" s="100">
        <v>20</v>
      </c>
      <c r="BY32" s="10">
        <f t="shared" si="0"/>
        <v>30</v>
      </c>
      <c r="BZ32" s="172" t="s">
        <v>1326</v>
      </c>
    </row>
    <row r="33" spans="1:78">
      <c r="A33" s="225" t="s">
        <v>1050</v>
      </c>
      <c r="B33" s="226"/>
      <c r="C33" s="11"/>
      <c r="D33" s="168"/>
      <c r="E33" s="238"/>
      <c r="G33" s="127"/>
      <c r="H33" s="127"/>
      <c r="I33" s="127"/>
      <c r="J33" s="127"/>
      <c r="K33" s="127"/>
      <c r="L33" s="127"/>
      <c r="M33" s="127"/>
      <c r="N33" s="127"/>
      <c r="O33" s="127"/>
      <c r="P33" s="127"/>
      <c r="Q33" s="127"/>
      <c r="BL33" s="2"/>
      <c r="BM33" s="53" t="s">
        <v>48</v>
      </c>
      <c r="BN33" s="57" t="s">
        <v>877</v>
      </c>
      <c r="BO33" s="16"/>
      <c r="BP33" s="16"/>
      <c r="BQ33" s="10"/>
      <c r="BR33" s="15"/>
      <c r="BS33" s="123"/>
      <c r="BT33" s="123"/>
      <c r="BU33" s="123"/>
      <c r="BV33" s="10"/>
      <c r="BW33" s="10"/>
      <c r="BX33" s="10"/>
      <c r="BY33" s="10">
        <f t="shared" si="0"/>
        <v>31</v>
      </c>
      <c r="BZ33" s="10" t="s">
        <v>1277</v>
      </c>
    </row>
    <row r="34" spans="1:78">
      <c r="A34" s="227" t="s">
        <v>1051</v>
      </c>
      <c r="B34" s="228"/>
      <c r="C34" s="19"/>
      <c r="D34" s="169"/>
      <c r="E34" s="239"/>
      <c r="G34" s="127"/>
      <c r="H34" s="127"/>
      <c r="I34" s="127"/>
      <c r="J34" s="127"/>
      <c r="K34" s="127"/>
      <c r="L34" s="127"/>
      <c r="M34" s="127"/>
      <c r="N34" s="127"/>
      <c r="O34" s="127"/>
      <c r="P34" s="127"/>
      <c r="Q34" s="127"/>
      <c r="BL34" s="2"/>
      <c r="BM34" s="53" t="s">
        <v>49</v>
      </c>
      <c r="BN34" s="57" t="s">
        <v>403</v>
      </c>
      <c r="BO34" s="16"/>
      <c r="BP34" s="16"/>
      <c r="BQ34" s="10"/>
      <c r="BR34" s="15"/>
      <c r="BS34" s="123"/>
      <c r="BT34" s="123"/>
      <c r="BU34" s="125"/>
      <c r="BV34" s="10"/>
      <c r="BW34" s="10"/>
      <c r="BX34" s="10"/>
      <c r="BY34" s="10">
        <f t="shared" si="0"/>
        <v>32</v>
      </c>
      <c r="BZ34" s="172" t="s">
        <v>1330</v>
      </c>
    </row>
    <row r="35" spans="1:78">
      <c r="A35" s="229" t="s">
        <v>954</v>
      </c>
      <c r="B35" s="229"/>
      <c r="C35" s="11"/>
      <c r="D35" s="168" t="s">
        <v>1052</v>
      </c>
      <c r="E35" s="12"/>
      <c r="G35" s="127"/>
      <c r="H35" s="127"/>
      <c r="I35" s="127"/>
      <c r="J35" s="127"/>
      <c r="K35" s="127"/>
      <c r="L35" s="127"/>
      <c r="M35" s="127"/>
      <c r="N35" s="127"/>
      <c r="O35" s="127"/>
      <c r="P35" s="127"/>
      <c r="Q35" s="127"/>
      <c r="BL35" s="2"/>
      <c r="BM35" s="53" t="s">
        <v>50</v>
      </c>
      <c r="BN35" s="57" t="s">
        <v>878</v>
      </c>
      <c r="BO35" s="16"/>
      <c r="BP35" s="16"/>
      <c r="BQ35" s="10"/>
      <c r="BR35" s="15"/>
      <c r="BS35" s="123"/>
      <c r="BT35" s="123"/>
      <c r="BU35" s="125"/>
      <c r="BV35" s="10"/>
      <c r="BW35" s="10"/>
      <c r="BX35" s="10"/>
      <c r="BY35" s="10">
        <f t="shared" si="0"/>
        <v>33</v>
      </c>
      <c r="BZ35" s="10" t="s">
        <v>1278</v>
      </c>
    </row>
    <row r="36" spans="1:78">
      <c r="A36" s="36" t="s">
        <v>1063</v>
      </c>
      <c r="B36" s="11" t="s">
        <v>1059</v>
      </c>
      <c r="C36" s="11"/>
      <c r="D36" s="46" t="s">
        <v>1060</v>
      </c>
      <c r="E36" s="12"/>
      <c r="G36" s="127"/>
      <c r="H36" s="127"/>
      <c r="I36" s="127"/>
      <c r="J36" s="127"/>
      <c r="K36" s="127"/>
      <c r="L36" s="127"/>
      <c r="M36" s="127"/>
      <c r="N36" s="127"/>
      <c r="O36" s="127"/>
      <c r="P36" s="127"/>
      <c r="Q36" s="127"/>
      <c r="BL36" s="2"/>
      <c r="BM36" s="53" t="s">
        <v>51</v>
      </c>
      <c r="BN36" s="57" t="s">
        <v>406</v>
      </c>
      <c r="BO36" s="16"/>
      <c r="BP36" s="16"/>
      <c r="BQ36" s="10"/>
      <c r="BR36" s="15"/>
      <c r="BS36" s="123"/>
      <c r="BT36" s="123"/>
      <c r="BU36" s="123"/>
      <c r="BV36" s="10"/>
      <c r="BW36" s="10"/>
      <c r="BX36" s="10"/>
      <c r="BY36" s="10">
        <f t="shared" si="0"/>
        <v>34</v>
      </c>
      <c r="BZ36" s="172" t="s">
        <v>1331</v>
      </c>
    </row>
    <row r="37" spans="1:78">
      <c r="A37" s="36" t="s">
        <v>1057</v>
      </c>
      <c r="B37" s="11"/>
      <c r="C37" s="11"/>
      <c r="D37" s="12"/>
      <c r="E37" s="12" t="s">
        <v>1058</v>
      </c>
      <c r="G37" s="127"/>
      <c r="H37" s="127"/>
      <c r="I37" s="127"/>
      <c r="J37" s="127"/>
      <c r="K37" s="127"/>
      <c r="L37" s="127"/>
      <c r="M37" s="127"/>
      <c r="N37" s="127"/>
      <c r="O37" s="127"/>
      <c r="P37" s="127"/>
      <c r="Q37" s="127"/>
      <c r="BL37" s="2"/>
      <c r="BM37" s="53" t="s">
        <v>52</v>
      </c>
      <c r="BN37" s="57" t="s">
        <v>879</v>
      </c>
      <c r="BO37" s="16"/>
      <c r="BP37" s="16"/>
      <c r="BQ37" s="10"/>
      <c r="BR37" s="15"/>
      <c r="BS37" s="123"/>
      <c r="BT37" s="123"/>
      <c r="BU37" s="123"/>
      <c r="BV37" s="10"/>
      <c r="BW37" s="10"/>
      <c r="BX37" s="10"/>
      <c r="BY37" s="10">
        <f t="shared" si="0"/>
        <v>35</v>
      </c>
      <c r="BZ37" s="172" t="s">
        <v>1347</v>
      </c>
    </row>
    <row r="38" spans="1:78">
      <c r="A38" s="36">
        <v>1</v>
      </c>
      <c r="B38" s="175" t="s">
        <v>1395</v>
      </c>
      <c r="C38" s="11"/>
      <c r="D38" s="47"/>
      <c r="E38" s="171"/>
      <c r="G38" s="127"/>
      <c r="H38" s="127"/>
      <c r="I38" s="127"/>
      <c r="J38" s="127"/>
      <c r="K38" s="127"/>
      <c r="L38" s="127"/>
      <c r="M38" s="127"/>
      <c r="N38" s="127"/>
      <c r="O38" s="127"/>
      <c r="P38" s="127"/>
      <c r="Q38" s="127"/>
      <c r="BL38" s="2"/>
      <c r="BM38" s="53" t="s">
        <v>53</v>
      </c>
      <c r="BN38" s="57" t="s">
        <v>413</v>
      </c>
      <c r="BO38" s="16"/>
      <c r="BP38" s="16"/>
      <c r="BQ38" s="10"/>
      <c r="BR38" s="15"/>
      <c r="BS38" s="123"/>
      <c r="BT38" s="123"/>
      <c r="BU38" s="123"/>
      <c r="BV38" s="10"/>
      <c r="BW38" s="10"/>
      <c r="BX38" s="10"/>
      <c r="BY38" s="10"/>
      <c r="BZ38" s="10"/>
    </row>
    <row r="39" spans="1:78">
      <c r="A39" s="36">
        <v>2</v>
      </c>
      <c r="B39" s="175" t="s">
        <v>1383</v>
      </c>
      <c r="C39" s="11"/>
      <c r="D39" s="47"/>
      <c r="E39" s="171" t="s">
        <v>1294</v>
      </c>
      <c r="G39" s="127"/>
      <c r="H39" s="127"/>
      <c r="I39" s="127"/>
      <c r="J39" s="127"/>
      <c r="K39" s="127"/>
      <c r="L39" s="127"/>
      <c r="M39" s="127"/>
      <c r="N39" s="127"/>
      <c r="O39" s="127"/>
      <c r="P39" s="127"/>
      <c r="Q39" s="127"/>
      <c r="BL39" s="2"/>
      <c r="BM39" s="53" t="s">
        <v>54</v>
      </c>
      <c r="BN39" s="57" t="s">
        <v>880</v>
      </c>
      <c r="BO39" s="16"/>
      <c r="BP39" s="16"/>
      <c r="BQ39" s="10"/>
      <c r="BR39" s="15"/>
      <c r="BS39" s="123"/>
      <c r="BT39" s="123"/>
      <c r="BU39" s="123"/>
      <c r="BV39" s="10"/>
      <c r="BW39" s="10"/>
      <c r="BX39" s="10"/>
      <c r="BY39" s="10">
        <f>BY37+1</f>
        <v>36</v>
      </c>
      <c r="BZ39" s="172" t="s">
        <v>1332</v>
      </c>
    </row>
    <row r="40" spans="1:78">
      <c r="A40" s="36">
        <v>4</v>
      </c>
      <c r="B40" s="11" t="s">
        <v>1264</v>
      </c>
      <c r="C40" s="11"/>
      <c r="D40" s="170"/>
      <c r="E40" s="12"/>
      <c r="G40" s="241" t="s">
        <v>1189</v>
      </c>
      <c r="H40" s="241"/>
      <c r="I40" s="241"/>
      <c r="J40" s="241"/>
      <c r="K40" s="241"/>
      <c r="L40" s="241"/>
      <c r="M40" s="241"/>
      <c r="N40" s="241"/>
      <c r="O40" s="241"/>
      <c r="P40" s="241"/>
      <c r="Q40" s="241"/>
      <c r="BL40" s="2"/>
      <c r="BM40" s="53" t="s">
        <v>55</v>
      </c>
      <c r="BN40" s="57" t="s">
        <v>881</v>
      </c>
      <c r="BO40" s="16"/>
      <c r="BP40" s="16"/>
      <c r="BQ40" s="10"/>
      <c r="BR40" s="15"/>
      <c r="BS40" s="123"/>
      <c r="BT40" s="123"/>
      <c r="BU40" s="123"/>
      <c r="BV40" s="10"/>
      <c r="BW40" s="10"/>
      <c r="BX40" s="10"/>
      <c r="BY40" s="10">
        <f t="shared" si="0"/>
        <v>37</v>
      </c>
      <c r="BZ40" s="165" t="s">
        <v>1293</v>
      </c>
    </row>
    <row r="41" spans="1:78" ht="12.75" customHeight="1">
      <c r="A41" s="36">
        <v>5</v>
      </c>
      <c r="B41" s="11" t="s">
        <v>933</v>
      </c>
      <c r="C41" s="11"/>
      <c r="D41" s="47"/>
      <c r="E41" s="46" t="s">
        <v>1213</v>
      </c>
      <c r="F41" s="147" t="s">
        <v>1234</v>
      </c>
      <c r="G41" s="126"/>
      <c r="H41" s="126"/>
      <c r="I41" s="126"/>
      <c r="J41" s="126"/>
      <c r="K41" s="126"/>
      <c r="L41" s="126"/>
      <c r="M41" s="126"/>
      <c r="N41" s="126"/>
      <c r="O41" s="126"/>
      <c r="P41" s="126"/>
      <c r="Q41" s="126"/>
      <c r="BL41" s="2"/>
      <c r="BM41" s="53" t="s">
        <v>56</v>
      </c>
      <c r="BN41" s="57" t="s">
        <v>882</v>
      </c>
      <c r="BO41" s="16"/>
      <c r="BP41" s="16"/>
      <c r="BQ41" s="10"/>
      <c r="BR41" s="15"/>
      <c r="BS41" s="123"/>
      <c r="BT41" s="123"/>
      <c r="BU41" s="123"/>
      <c r="BV41" s="10"/>
      <c r="BW41" s="10"/>
      <c r="BX41" s="10"/>
      <c r="BY41" s="10">
        <f>BY40+1</f>
        <v>38</v>
      </c>
      <c r="BZ41" s="10" t="s">
        <v>1032</v>
      </c>
    </row>
    <row r="42" spans="1:78">
      <c r="A42" s="36">
        <v>6</v>
      </c>
      <c r="B42" s="11" t="s">
        <v>936</v>
      </c>
      <c r="C42" s="11"/>
      <c r="D42" s="47"/>
      <c r="E42" s="46"/>
      <c r="G42" s="126"/>
      <c r="H42" s="126"/>
      <c r="I42" s="126"/>
      <c r="J42" s="126"/>
      <c r="K42" s="126"/>
      <c r="L42" s="126"/>
      <c r="M42" s="126"/>
      <c r="N42" s="126"/>
      <c r="O42" s="126"/>
      <c r="P42" s="126"/>
      <c r="Q42" s="126"/>
      <c r="BL42" s="2"/>
      <c r="BM42" s="53" t="s">
        <v>57</v>
      </c>
      <c r="BN42" s="57" t="s">
        <v>883</v>
      </c>
      <c r="BO42" s="16"/>
      <c r="BP42" s="16"/>
      <c r="BQ42" s="10"/>
      <c r="BR42" s="15"/>
      <c r="BS42" s="123"/>
      <c r="BT42" s="123"/>
      <c r="BU42" s="123"/>
      <c r="BV42" s="10"/>
      <c r="BW42" s="10"/>
      <c r="BX42" s="10"/>
      <c r="BY42" s="10">
        <f t="shared" si="0"/>
        <v>39</v>
      </c>
      <c r="BZ42" s="10" t="s">
        <v>1015</v>
      </c>
    </row>
    <row r="43" spans="1:78">
      <c r="A43" s="36">
        <v>7</v>
      </c>
      <c r="B43" s="11" t="s">
        <v>937</v>
      </c>
      <c r="C43" s="11"/>
      <c r="D43" s="47"/>
      <c r="E43" s="171" t="s">
        <v>1306</v>
      </c>
      <c r="G43" s="126"/>
      <c r="H43" s="126"/>
      <c r="I43" s="126"/>
      <c r="J43" s="126"/>
      <c r="K43" s="126"/>
      <c r="L43" s="126"/>
      <c r="M43" s="126"/>
      <c r="N43" s="126"/>
      <c r="O43" s="126"/>
      <c r="P43" s="126"/>
      <c r="Q43" s="126"/>
      <c r="BL43" s="2"/>
      <c r="BM43" s="53" t="s">
        <v>58</v>
      </c>
      <c r="BN43" s="57" t="s">
        <v>884</v>
      </c>
      <c r="BO43" s="16"/>
      <c r="BP43" s="16"/>
      <c r="BQ43" s="10"/>
      <c r="BR43" s="15"/>
      <c r="BS43" s="123"/>
      <c r="BT43" s="123"/>
      <c r="BU43" s="123"/>
      <c r="BV43" s="10"/>
      <c r="BW43" s="10"/>
      <c r="BX43" s="10"/>
      <c r="BY43" s="10">
        <f t="shared" si="0"/>
        <v>40</v>
      </c>
      <c r="BZ43" s="172" t="s">
        <v>1342</v>
      </c>
    </row>
    <row r="44" spans="1:78">
      <c r="A44" s="36">
        <v>8</v>
      </c>
      <c r="B44" s="11" t="s">
        <v>938</v>
      </c>
      <c r="C44" s="11"/>
      <c r="D44" s="47"/>
      <c r="E44" s="171" t="s">
        <v>1306</v>
      </c>
      <c r="G44" s="126"/>
      <c r="H44" s="126"/>
      <c r="I44" s="126"/>
      <c r="J44" s="126"/>
      <c r="K44" s="126"/>
      <c r="L44" s="126"/>
      <c r="M44" s="126"/>
      <c r="N44" s="126"/>
      <c r="O44" s="126"/>
      <c r="P44" s="126"/>
      <c r="Q44" s="126"/>
      <c r="BL44" s="2"/>
      <c r="BM44" s="53" t="s">
        <v>59</v>
      </c>
      <c r="BN44" s="57" t="s">
        <v>462</v>
      </c>
      <c r="BO44" s="16"/>
      <c r="BP44" s="16"/>
      <c r="BQ44" s="10"/>
      <c r="BR44" s="15"/>
      <c r="BS44" s="123"/>
      <c r="BT44" s="123"/>
      <c r="BU44" s="123"/>
      <c r="BV44" s="10"/>
      <c r="BW44" s="10"/>
      <c r="BX44" s="10"/>
      <c r="BY44" s="10">
        <f t="shared" si="0"/>
        <v>41</v>
      </c>
      <c r="BZ44" s="10" t="s">
        <v>1016</v>
      </c>
    </row>
    <row r="45" spans="1:78">
      <c r="A45" s="36">
        <v>10</v>
      </c>
      <c r="B45" s="11" t="s">
        <v>1266</v>
      </c>
      <c r="C45" s="11"/>
      <c r="D45" s="170"/>
      <c r="E45" s="12"/>
      <c r="G45" s="126"/>
      <c r="H45" s="126"/>
      <c r="I45" s="126"/>
      <c r="J45" s="126"/>
      <c r="K45" s="126"/>
      <c r="L45" s="126"/>
      <c r="M45" s="126"/>
      <c r="N45" s="126"/>
      <c r="O45" s="126"/>
      <c r="P45" s="126"/>
      <c r="Q45" s="126"/>
      <c r="BL45" s="2"/>
      <c r="BM45" s="53" t="s">
        <v>60</v>
      </c>
      <c r="BN45" s="57" t="s">
        <v>885</v>
      </c>
      <c r="BO45" s="16"/>
      <c r="BP45" s="16"/>
      <c r="BQ45" s="10"/>
      <c r="BR45" s="15"/>
      <c r="BS45" s="123"/>
      <c r="BT45" s="123"/>
      <c r="BU45" s="123"/>
      <c r="BV45" s="10"/>
      <c r="BW45" s="10"/>
      <c r="BX45" s="10"/>
      <c r="BY45" s="10">
        <f t="shared" si="0"/>
        <v>42</v>
      </c>
      <c r="BZ45" s="10" t="s">
        <v>1276</v>
      </c>
    </row>
    <row r="46" spans="1:78">
      <c r="A46" s="36">
        <v>11</v>
      </c>
      <c r="B46" s="11" t="s">
        <v>945</v>
      </c>
      <c r="C46" s="11"/>
      <c r="D46" s="47"/>
      <c r="E46" s="46"/>
      <c r="G46" s="126"/>
      <c r="H46" s="126"/>
      <c r="I46" s="126"/>
      <c r="J46" s="126"/>
      <c r="K46" s="126"/>
      <c r="L46" s="126"/>
      <c r="M46" s="126"/>
      <c r="N46" s="126"/>
      <c r="O46" s="126"/>
      <c r="P46" s="126"/>
      <c r="Q46" s="126"/>
      <c r="BL46" s="2"/>
      <c r="BM46" s="53" t="s">
        <v>61</v>
      </c>
      <c r="BN46" s="57" t="s">
        <v>15</v>
      </c>
      <c r="BO46" s="16"/>
      <c r="BP46" s="16"/>
      <c r="BQ46" s="10"/>
      <c r="BR46" s="15"/>
      <c r="BS46" s="123"/>
      <c r="BT46" s="123"/>
      <c r="BU46" s="123"/>
      <c r="BV46" s="10"/>
      <c r="BW46" s="10"/>
      <c r="BX46" s="10"/>
      <c r="BY46" s="10">
        <f t="shared" si="0"/>
        <v>43</v>
      </c>
      <c r="BZ46" s="172" t="s">
        <v>1333</v>
      </c>
    </row>
    <row r="47" spans="1:78">
      <c r="A47" s="36">
        <v>12</v>
      </c>
      <c r="B47" s="11" t="s">
        <v>946</v>
      </c>
      <c r="C47" s="11"/>
      <c r="D47" s="47"/>
      <c r="E47" s="46" t="s">
        <v>1214</v>
      </c>
      <c r="G47" s="126"/>
      <c r="H47" s="126"/>
      <c r="I47" s="126"/>
      <c r="J47" s="126"/>
      <c r="K47" s="126"/>
      <c r="L47" s="126"/>
      <c r="M47" s="126"/>
      <c r="N47" s="126"/>
      <c r="O47" s="126"/>
      <c r="P47" s="126"/>
      <c r="Q47" s="126"/>
      <c r="BL47" s="2"/>
      <c r="BM47" s="53" t="s">
        <v>62</v>
      </c>
      <c r="BN47" s="57" t="s">
        <v>495</v>
      </c>
      <c r="BO47" s="16"/>
      <c r="BP47" s="16"/>
      <c r="BQ47" s="10"/>
      <c r="BR47" s="15"/>
      <c r="BS47" s="123"/>
      <c r="BT47" s="123"/>
      <c r="BU47" s="123"/>
      <c r="BV47" s="10"/>
      <c r="BW47" s="10"/>
      <c r="BX47" s="10"/>
      <c r="BY47" s="10">
        <f t="shared" si="0"/>
        <v>44</v>
      </c>
      <c r="BZ47" s="172" t="s">
        <v>1324</v>
      </c>
    </row>
    <row r="48" spans="1:78">
      <c r="A48" s="36">
        <v>13</v>
      </c>
      <c r="B48" s="11" t="s">
        <v>947</v>
      </c>
      <c r="C48" s="11"/>
      <c r="D48" s="50"/>
      <c r="E48" s="46" t="s">
        <v>1214</v>
      </c>
      <c r="G48" s="126"/>
      <c r="H48" s="126"/>
      <c r="I48" s="126"/>
      <c r="J48" s="126"/>
      <c r="K48" s="126"/>
      <c r="L48" s="126"/>
      <c r="M48" s="126"/>
      <c r="N48" s="126"/>
      <c r="O48" s="126"/>
      <c r="P48" s="126"/>
      <c r="Q48" s="126"/>
      <c r="BL48" s="2"/>
      <c r="BM48" s="53" t="s">
        <v>63</v>
      </c>
      <c r="BN48" s="57" t="s">
        <v>510</v>
      </c>
      <c r="BO48" s="16"/>
      <c r="BP48" s="16"/>
      <c r="BQ48" s="10"/>
      <c r="BR48" s="15"/>
      <c r="BS48" s="123"/>
      <c r="BT48" s="123"/>
      <c r="BU48" s="123"/>
      <c r="BV48" s="10"/>
      <c r="BW48" s="10"/>
      <c r="BX48" s="10"/>
      <c r="BY48" s="10">
        <f>BY47+1</f>
        <v>45</v>
      </c>
      <c r="BZ48" s="172" t="s">
        <v>1334</v>
      </c>
    </row>
    <row r="49" spans="1:78">
      <c r="A49" s="36">
        <v>14</v>
      </c>
      <c r="B49" s="11" t="s">
        <v>948</v>
      </c>
      <c r="C49" s="11"/>
      <c r="D49" s="47"/>
      <c r="E49" s="46" t="s">
        <v>1214</v>
      </c>
      <c r="G49" s="126"/>
      <c r="H49" s="126"/>
      <c r="I49" s="126"/>
      <c r="J49" s="126"/>
      <c r="K49" s="126"/>
      <c r="L49" s="126"/>
      <c r="M49" s="126"/>
      <c r="N49" s="126"/>
      <c r="O49" s="126"/>
      <c r="P49" s="126"/>
      <c r="Q49" s="126"/>
      <c r="BL49" s="2"/>
      <c r="BM49" s="53" t="s">
        <v>64</v>
      </c>
      <c r="BN49" s="57" t="s">
        <v>886</v>
      </c>
      <c r="BO49" s="16"/>
      <c r="BP49" s="16"/>
      <c r="BQ49" s="10"/>
      <c r="BR49" s="15"/>
      <c r="BS49" s="123"/>
      <c r="BT49" s="123"/>
      <c r="BU49" s="123"/>
      <c r="BV49" s="10"/>
      <c r="BW49" s="10"/>
      <c r="BX49" s="10"/>
      <c r="BY49" s="10">
        <f t="shared" si="0"/>
        <v>46</v>
      </c>
      <c r="BZ49" s="172" t="s">
        <v>1335</v>
      </c>
    </row>
    <row r="50" spans="1:78">
      <c r="A50" s="36"/>
      <c r="B50" s="11" t="s">
        <v>1178</v>
      </c>
      <c r="C50" s="11"/>
      <c r="D50" s="48"/>
      <c r="E50" s="12"/>
      <c r="G50" s="126"/>
      <c r="H50" s="126"/>
      <c r="I50" s="126"/>
      <c r="J50" s="126"/>
      <c r="K50" s="126"/>
      <c r="L50" s="126"/>
      <c r="M50" s="126"/>
      <c r="N50" s="126"/>
      <c r="O50" s="126"/>
      <c r="P50" s="126"/>
      <c r="Q50" s="126"/>
      <c r="BL50" s="2"/>
      <c r="BM50" s="53" t="s">
        <v>65</v>
      </c>
      <c r="BN50" s="58" t="s">
        <v>887</v>
      </c>
      <c r="BO50" s="16"/>
      <c r="BP50" s="16"/>
      <c r="BQ50" s="10"/>
      <c r="BR50" s="15"/>
      <c r="BS50" s="123"/>
      <c r="BT50" s="123"/>
      <c r="BU50" s="123"/>
      <c r="BV50" s="10"/>
      <c r="BW50" s="10"/>
      <c r="BX50" s="10"/>
      <c r="BY50" s="10">
        <f>BY49+1</f>
        <v>47</v>
      </c>
      <c r="BZ50" s="10" t="s">
        <v>1274</v>
      </c>
    </row>
    <row r="51" spans="1:78">
      <c r="A51" s="36"/>
      <c r="B51" s="11" t="s">
        <v>1176</v>
      </c>
      <c r="C51" s="11"/>
      <c r="D51" s="48"/>
      <c r="E51" s="12"/>
      <c r="G51" s="126"/>
      <c r="H51" s="126"/>
      <c r="I51" s="126"/>
      <c r="J51" s="126"/>
      <c r="K51" s="126"/>
      <c r="L51" s="126"/>
      <c r="M51" s="126"/>
      <c r="N51" s="126"/>
      <c r="O51" s="126"/>
      <c r="P51" s="126"/>
      <c r="Q51" s="126"/>
      <c r="BL51" s="2"/>
      <c r="BM51" s="53" t="s">
        <v>66</v>
      </c>
      <c r="BN51" s="57" t="s">
        <v>888</v>
      </c>
      <c r="BO51" s="16"/>
      <c r="BP51" s="16"/>
      <c r="BQ51" s="10"/>
      <c r="BR51" s="15"/>
      <c r="BS51" s="123"/>
      <c r="BT51" s="123"/>
      <c r="BU51" s="123"/>
      <c r="BV51" s="10"/>
      <c r="BW51" s="10"/>
      <c r="BX51" s="10"/>
      <c r="BY51" s="10">
        <f t="shared" si="0"/>
        <v>48</v>
      </c>
      <c r="BZ51" s="172" t="s">
        <v>1343</v>
      </c>
    </row>
    <row r="52" spans="1:78">
      <c r="A52" s="36"/>
      <c r="B52" s="11" t="s">
        <v>1177</v>
      </c>
      <c r="C52" s="11"/>
      <c r="D52" s="46"/>
      <c r="E52" s="12"/>
      <c r="G52" s="126"/>
      <c r="H52" s="126"/>
      <c r="I52" s="126"/>
      <c r="J52" s="126"/>
      <c r="K52" s="126"/>
      <c r="L52" s="126"/>
      <c r="M52" s="126"/>
      <c r="N52" s="126"/>
      <c r="O52" s="126"/>
      <c r="P52" s="126"/>
      <c r="Q52" s="126"/>
      <c r="BL52" s="2"/>
      <c r="BM52" s="53" t="s">
        <v>67</v>
      </c>
      <c r="BN52" s="57" t="s">
        <v>889</v>
      </c>
      <c r="BO52" s="16"/>
      <c r="BP52" s="16"/>
      <c r="BQ52" s="10"/>
      <c r="BR52" s="15"/>
      <c r="BS52" s="123"/>
      <c r="BT52" s="123"/>
      <c r="BU52" s="123"/>
      <c r="BV52" s="10"/>
      <c r="BW52" s="10"/>
      <c r="BX52" s="10"/>
      <c r="BY52" s="10">
        <f t="shared" si="0"/>
        <v>49</v>
      </c>
      <c r="BZ52" s="10" t="s">
        <v>1017</v>
      </c>
    </row>
    <row r="53" spans="1:78">
      <c r="A53" s="36"/>
      <c r="B53" s="11"/>
      <c r="C53" s="11"/>
      <c r="D53" s="12"/>
      <c r="E53" s="12"/>
      <c r="G53" s="126"/>
      <c r="H53" s="126"/>
      <c r="I53" s="126"/>
      <c r="J53" s="126"/>
      <c r="K53" s="126"/>
      <c r="L53" s="126"/>
      <c r="M53" s="126"/>
      <c r="N53" s="126"/>
      <c r="O53" s="126"/>
      <c r="P53" s="126"/>
      <c r="Q53" s="126"/>
      <c r="BL53" s="2"/>
      <c r="BM53" s="53" t="s">
        <v>68</v>
      </c>
      <c r="BN53" s="57" t="s">
        <v>890</v>
      </c>
      <c r="BO53" s="16"/>
      <c r="BP53" s="16"/>
      <c r="BQ53" s="10"/>
      <c r="BR53" s="15"/>
      <c r="BS53" s="123"/>
      <c r="BT53" s="123"/>
      <c r="BU53" s="123"/>
      <c r="BV53" s="10"/>
      <c r="BW53" s="10"/>
      <c r="BX53" s="10"/>
      <c r="BY53" s="10">
        <f t="shared" si="0"/>
        <v>50</v>
      </c>
      <c r="BZ53" s="172" t="s">
        <v>1336</v>
      </c>
    </row>
    <row r="54" spans="1:78">
      <c r="A54" s="36"/>
      <c r="B54" s="11"/>
      <c r="C54" s="11"/>
      <c r="D54" s="12"/>
      <c r="E54" s="12"/>
      <c r="G54" s="126"/>
      <c r="H54" s="126"/>
      <c r="I54" s="126"/>
      <c r="J54" s="126"/>
      <c r="K54" s="126"/>
      <c r="L54" s="126"/>
      <c r="M54" s="126"/>
      <c r="N54" s="126"/>
      <c r="O54" s="126"/>
      <c r="P54" s="126"/>
      <c r="Q54" s="126"/>
      <c r="BL54" s="2"/>
      <c r="BM54" s="53" t="s">
        <v>69</v>
      </c>
      <c r="BN54" s="57" t="s">
        <v>891</v>
      </c>
      <c r="BO54" s="20"/>
      <c r="BP54" s="20"/>
      <c r="BQ54" s="10"/>
      <c r="BR54" s="15"/>
      <c r="BS54" s="123"/>
      <c r="BT54" s="123"/>
      <c r="BU54" s="123"/>
      <c r="BV54" s="10"/>
      <c r="BW54" s="10"/>
      <c r="BX54" s="10"/>
      <c r="BY54" s="10">
        <f t="shared" si="0"/>
        <v>51</v>
      </c>
      <c r="BZ54" s="10" t="s">
        <v>1018</v>
      </c>
    </row>
    <row r="55" spans="1:78">
      <c r="A55" s="36"/>
      <c r="B55" s="11"/>
      <c r="C55" s="11"/>
      <c r="D55" s="12"/>
      <c r="E55" s="12"/>
      <c r="G55" s="126"/>
      <c r="H55" s="126"/>
      <c r="I55" s="126"/>
      <c r="J55" s="126"/>
      <c r="K55" s="126"/>
      <c r="L55" s="126"/>
      <c r="M55" s="126"/>
      <c r="N55" s="126"/>
      <c r="O55" s="126"/>
      <c r="P55" s="126"/>
      <c r="Q55" s="126"/>
      <c r="BL55" s="2"/>
      <c r="BM55" s="53" t="s">
        <v>70</v>
      </c>
      <c r="BN55" s="57" t="s">
        <v>1062</v>
      </c>
      <c r="BO55" s="16"/>
      <c r="BP55" s="16"/>
      <c r="BQ55" s="10"/>
      <c r="BR55" s="15"/>
      <c r="BS55" s="123"/>
      <c r="BT55" s="123"/>
      <c r="BU55" s="123"/>
      <c r="BV55" s="10"/>
      <c r="BW55" s="10"/>
      <c r="BX55" s="10"/>
      <c r="BY55" s="10">
        <f t="shared" si="0"/>
        <v>52</v>
      </c>
      <c r="BZ55" s="10" t="s">
        <v>1029</v>
      </c>
    </row>
    <row r="56" spans="1:78">
      <c r="A56" s="36"/>
      <c r="B56" s="11"/>
      <c r="C56" s="11"/>
      <c r="D56" s="12"/>
      <c r="E56" s="12"/>
      <c r="G56" s="126"/>
      <c r="H56" s="126"/>
      <c r="I56" s="126"/>
      <c r="J56" s="126"/>
      <c r="K56" s="126"/>
      <c r="L56" s="126"/>
      <c r="M56" s="126"/>
      <c r="N56" s="126"/>
      <c r="O56" s="126"/>
      <c r="P56" s="126"/>
      <c r="Q56" s="126"/>
      <c r="BL56" s="2"/>
      <c r="BM56" s="53" t="s">
        <v>71</v>
      </c>
      <c r="BN56" s="57" t="s">
        <v>582</v>
      </c>
      <c r="BO56" s="16"/>
      <c r="BP56" s="16"/>
      <c r="BQ56" s="10"/>
      <c r="BR56" s="15"/>
      <c r="BS56" s="123"/>
      <c r="BT56" s="123"/>
      <c r="BU56" s="123"/>
      <c r="BV56" s="10"/>
      <c r="BW56" s="10"/>
      <c r="BX56" s="10"/>
      <c r="BY56" s="10">
        <f t="shared" si="0"/>
        <v>53</v>
      </c>
      <c r="BZ56" s="172" t="s">
        <v>1334</v>
      </c>
    </row>
    <row r="57" spans="1:78">
      <c r="A57" s="36"/>
      <c r="B57" s="11"/>
      <c r="C57" s="11"/>
      <c r="D57" s="12"/>
      <c r="E57" s="12"/>
      <c r="G57" s="126"/>
      <c r="H57" s="126"/>
      <c r="I57" s="126"/>
      <c r="J57" s="126"/>
      <c r="K57" s="126"/>
      <c r="L57" s="126"/>
      <c r="M57" s="126"/>
      <c r="N57" s="126"/>
      <c r="O57" s="126"/>
      <c r="P57" s="126"/>
      <c r="Q57" s="126"/>
      <c r="BL57" s="2"/>
      <c r="BM57" s="53" t="s">
        <v>72</v>
      </c>
      <c r="BN57" s="57" t="s">
        <v>892</v>
      </c>
      <c r="BO57" s="16"/>
      <c r="BP57" s="16"/>
      <c r="BQ57" s="10"/>
      <c r="BR57" s="15"/>
      <c r="BS57" s="123"/>
      <c r="BT57" s="123"/>
      <c r="BU57" s="123"/>
      <c r="BV57" s="10"/>
      <c r="BW57" s="10"/>
      <c r="BX57" s="10"/>
      <c r="BY57" s="10">
        <f t="shared" si="0"/>
        <v>54</v>
      </c>
      <c r="BZ57" s="172" t="s">
        <v>1311</v>
      </c>
    </row>
    <row r="58" spans="1:78" ht="13.5" thickBot="1">
      <c r="A58" s="36"/>
      <c r="B58" s="11"/>
      <c r="C58" s="11"/>
      <c r="D58" s="12"/>
      <c r="E58" s="12"/>
      <c r="G58" s="126"/>
      <c r="H58" s="126"/>
      <c r="I58" s="126"/>
      <c r="J58" s="126"/>
      <c r="K58" s="126"/>
      <c r="L58" s="126"/>
      <c r="M58" s="126"/>
      <c r="N58" s="126"/>
      <c r="O58" s="126"/>
      <c r="P58" s="126"/>
      <c r="Q58" s="126"/>
      <c r="BL58" s="2"/>
      <c r="BM58" s="53" t="s">
        <v>73</v>
      </c>
      <c r="BN58" s="57" t="s">
        <v>893</v>
      </c>
      <c r="BO58" s="16"/>
      <c r="BP58" s="16"/>
      <c r="BQ58" s="10"/>
      <c r="BR58" s="15"/>
      <c r="BS58" s="123"/>
      <c r="BT58" s="123"/>
      <c r="BU58" s="123"/>
      <c r="BV58" s="10"/>
      <c r="BW58" s="10"/>
      <c r="BX58" s="10"/>
      <c r="BY58" s="10">
        <f t="shared" si="0"/>
        <v>55</v>
      </c>
      <c r="BZ58" s="172" t="s">
        <v>1337</v>
      </c>
    </row>
    <row r="59" spans="1:78" ht="13.5" thickBot="1">
      <c r="A59" s="36"/>
      <c r="B59" s="11"/>
      <c r="C59" s="11"/>
      <c r="D59" s="12"/>
      <c r="E59" s="12"/>
      <c r="G59" s="126"/>
      <c r="H59" s="126"/>
      <c r="I59" s="126"/>
      <c r="J59" s="126"/>
      <c r="K59" s="126"/>
      <c r="L59" s="126"/>
      <c r="M59" s="126"/>
      <c r="N59" s="126"/>
      <c r="O59" s="126"/>
      <c r="P59" s="126"/>
      <c r="Q59" s="126"/>
      <c r="BL59" s="2"/>
      <c r="BM59" s="53" t="s">
        <v>74</v>
      </c>
      <c r="BN59" s="57" t="s">
        <v>894</v>
      </c>
      <c r="BO59" s="16"/>
      <c r="BP59" s="16"/>
      <c r="BQ59" s="10"/>
      <c r="BR59" s="15"/>
      <c r="BS59" s="123"/>
      <c r="BT59" s="123"/>
      <c r="BU59" s="123"/>
      <c r="BV59" s="10"/>
      <c r="BW59" s="11" t="s">
        <v>1089</v>
      </c>
      <c r="BX59" s="100">
        <v>3</v>
      </c>
      <c r="BY59" s="10">
        <f t="shared" si="0"/>
        <v>56</v>
      </c>
      <c r="BZ59" s="10" t="s">
        <v>1291</v>
      </c>
    </row>
    <row r="60" spans="1:78">
      <c r="A60" s="36"/>
      <c r="B60" s="11"/>
      <c r="C60" s="11"/>
      <c r="D60" s="12"/>
      <c r="E60" s="12"/>
      <c r="G60" s="126"/>
      <c r="H60" s="126"/>
      <c r="I60" s="126"/>
      <c r="J60" s="126"/>
      <c r="K60" s="126"/>
      <c r="L60" s="126"/>
      <c r="M60" s="126"/>
      <c r="N60" s="126"/>
      <c r="O60" s="126"/>
      <c r="P60" s="126"/>
      <c r="Q60" s="126"/>
      <c r="BL60" s="2"/>
      <c r="BM60" s="53" t="s">
        <v>75</v>
      </c>
      <c r="BN60" s="57" t="s">
        <v>895</v>
      </c>
      <c r="BO60" s="16"/>
      <c r="BP60" s="16"/>
      <c r="BQ60" s="10"/>
      <c r="BR60" s="15"/>
      <c r="BS60" s="123"/>
      <c r="BT60" s="123"/>
      <c r="BU60" s="123"/>
      <c r="BV60" s="10"/>
      <c r="BW60" s="10"/>
      <c r="BX60" s="10"/>
      <c r="BY60" s="10">
        <f t="shared" si="0"/>
        <v>57</v>
      </c>
      <c r="BZ60" s="10" t="s">
        <v>1292</v>
      </c>
    </row>
    <row r="61" spans="1:78">
      <c r="A61" s="36"/>
      <c r="B61" s="11"/>
      <c r="C61" s="11"/>
      <c r="D61" s="12"/>
      <c r="E61" s="12"/>
      <c r="G61" s="126"/>
      <c r="H61" s="126"/>
      <c r="I61" s="126"/>
      <c r="J61" s="126"/>
      <c r="K61" s="126"/>
      <c r="L61" s="126"/>
      <c r="M61" s="126"/>
      <c r="N61" s="126"/>
      <c r="O61" s="126"/>
      <c r="P61" s="126"/>
      <c r="Q61" s="126"/>
      <c r="BL61" s="2"/>
      <c r="BM61" s="53" t="s">
        <v>76</v>
      </c>
      <c r="BN61" s="57" t="s">
        <v>896</v>
      </c>
      <c r="BO61" s="16"/>
      <c r="BP61" s="16"/>
      <c r="BQ61" s="10"/>
      <c r="BR61" s="15"/>
      <c r="BS61" s="123"/>
      <c r="BT61" s="123"/>
      <c r="BU61" s="123"/>
      <c r="BV61" s="10"/>
      <c r="BW61" s="10"/>
      <c r="BX61" s="10"/>
      <c r="BY61" s="10">
        <f t="shared" si="0"/>
        <v>58</v>
      </c>
      <c r="BZ61" s="10" t="s">
        <v>1030</v>
      </c>
    </row>
    <row r="62" spans="1:78">
      <c r="A62" s="36"/>
      <c r="B62" s="11"/>
      <c r="C62" s="11"/>
      <c r="D62" s="12"/>
      <c r="E62" s="12"/>
      <c r="G62" s="126"/>
      <c r="H62" s="126"/>
      <c r="I62" s="126"/>
      <c r="J62" s="126"/>
      <c r="K62" s="126"/>
      <c r="L62" s="126"/>
      <c r="M62" s="126"/>
      <c r="N62" s="126"/>
      <c r="O62" s="126"/>
      <c r="P62" s="126"/>
      <c r="Q62" s="126"/>
      <c r="BL62" s="2"/>
      <c r="BM62" s="53" t="s">
        <v>77</v>
      </c>
      <c r="BN62" s="57" t="s">
        <v>897</v>
      </c>
      <c r="BO62" s="16"/>
      <c r="BP62" s="16"/>
      <c r="BQ62" s="10"/>
      <c r="BR62" s="15"/>
      <c r="BS62" s="123"/>
      <c r="BT62" s="123"/>
      <c r="BU62" s="123"/>
      <c r="BV62" s="10"/>
      <c r="BW62" s="10"/>
      <c r="BX62" s="10"/>
      <c r="BY62" s="10">
        <f t="shared" si="0"/>
        <v>59</v>
      </c>
      <c r="BZ62" s="172" t="s">
        <v>1338</v>
      </c>
    </row>
    <row r="63" spans="1:78">
      <c r="A63" s="36"/>
      <c r="B63" s="11"/>
      <c r="C63" s="11"/>
      <c r="D63" s="12"/>
      <c r="E63" s="12"/>
      <c r="G63" s="126"/>
      <c r="H63" s="126"/>
      <c r="I63" s="126"/>
      <c r="J63" s="126"/>
      <c r="K63" s="126"/>
      <c r="L63" s="126"/>
      <c r="M63" s="126"/>
      <c r="N63" s="126"/>
      <c r="O63" s="126"/>
      <c r="P63" s="126"/>
      <c r="Q63" s="126"/>
      <c r="BL63" s="2"/>
      <c r="BM63" s="53" t="s">
        <v>78</v>
      </c>
      <c r="BN63" s="57" t="s">
        <v>636</v>
      </c>
      <c r="BO63" s="16"/>
      <c r="BP63" s="16"/>
      <c r="BQ63" s="10"/>
      <c r="BR63" s="15"/>
      <c r="BS63" s="123"/>
      <c r="BT63" s="123"/>
      <c r="BU63" s="123"/>
      <c r="BV63" s="10"/>
      <c r="BW63" s="10"/>
      <c r="BX63" s="10"/>
      <c r="BY63" s="10">
        <f t="shared" si="0"/>
        <v>60</v>
      </c>
      <c r="BZ63" s="172" t="s">
        <v>1339</v>
      </c>
    </row>
    <row r="64" spans="1:78">
      <c r="A64" s="36"/>
      <c r="B64" s="11"/>
      <c r="C64" s="11"/>
      <c r="D64" s="12"/>
      <c r="E64" s="12"/>
      <c r="G64" s="126"/>
      <c r="H64" s="126"/>
      <c r="I64" s="126"/>
      <c r="J64" s="126"/>
      <c r="K64" s="126"/>
      <c r="L64" s="126"/>
      <c r="M64" s="126"/>
      <c r="N64" s="126"/>
      <c r="O64" s="126"/>
      <c r="P64" s="126"/>
      <c r="Q64" s="126"/>
      <c r="BL64" s="2"/>
      <c r="BM64" s="53" t="s">
        <v>79</v>
      </c>
      <c r="BN64" s="57" t="s">
        <v>898</v>
      </c>
      <c r="BO64" s="16"/>
      <c r="BP64" s="16"/>
      <c r="BQ64" s="10"/>
      <c r="BR64" s="15"/>
      <c r="BS64" s="123"/>
      <c r="BT64" s="123"/>
      <c r="BU64" s="123"/>
      <c r="BV64" s="10"/>
      <c r="BW64" s="10"/>
      <c r="BX64" s="10"/>
      <c r="BY64" s="10">
        <f t="shared" si="0"/>
        <v>61</v>
      </c>
      <c r="BZ64" s="10" t="s">
        <v>1031</v>
      </c>
    </row>
    <row r="65" spans="1:78">
      <c r="A65" s="36">
        <v>18</v>
      </c>
      <c r="B65" s="11" t="s">
        <v>990</v>
      </c>
      <c r="C65" s="11"/>
      <c r="D65" s="49"/>
      <c r="E65" s="46" t="s">
        <v>1154</v>
      </c>
      <c r="G65" s="126"/>
      <c r="H65" s="126"/>
      <c r="I65" s="126"/>
      <c r="J65" s="126"/>
      <c r="K65" s="126"/>
      <c r="L65" s="126"/>
      <c r="M65" s="126"/>
      <c r="N65" s="126"/>
      <c r="O65" s="126"/>
      <c r="P65" s="126"/>
      <c r="Q65" s="126"/>
      <c r="BL65" s="2"/>
      <c r="BM65" s="53" t="s">
        <v>80</v>
      </c>
      <c r="BN65" s="57" t="s">
        <v>899</v>
      </c>
      <c r="BO65" s="16"/>
      <c r="BP65" s="16"/>
      <c r="BQ65" s="10"/>
      <c r="BR65" s="15"/>
      <c r="BS65" s="123"/>
      <c r="BT65" s="123"/>
      <c r="BU65" s="123"/>
      <c r="BV65" s="10"/>
      <c r="BW65" s="10"/>
      <c r="BX65" s="10"/>
      <c r="BY65" s="10"/>
      <c r="BZ65" s="172" t="s">
        <v>1340</v>
      </c>
    </row>
    <row r="66" spans="1:78">
      <c r="A66" s="36">
        <v>19</v>
      </c>
      <c r="B66" s="11" t="s">
        <v>991</v>
      </c>
      <c r="C66" s="11"/>
      <c r="D66" s="49"/>
      <c r="E66" s="46" t="s">
        <v>1155</v>
      </c>
      <c r="G66" s="242" t="s">
        <v>1191</v>
      </c>
      <c r="H66" s="242"/>
      <c r="I66" s="242"/>
      <c r="J66" s="242"/>
      <c r="K66" s="242"/>
      <c r="L66" s="242"/>
      <c r="M66" s="242"/>
      <c r="N66" s="242"/>
      <c r="O66" s="242"/>
      <c r="P66" s="242"/>
      <c r="Q66" s="242"/>
      <c r="BL66" s="2"/>
      <c r="BM66" s="53" t="s">
        <v>81</v>
      </c>
      <c r="BN66" s="57" t="s">
        <v>900</v>
      </c>
      <c r="BO66" s="16"/>
      <c r="BP66" s="16"/>
      <c r="BQ66" s="10"/>
      <c r="BR66" s="15"/>
      <c r="BS66" s="123"/>
      <c r="BT66" s="123"/>
      <c r="BU66" s="123"/>
      <c r="BV66" s="10"/>
      <c r="BW66" s="10"/>
      <c r="BX66" s="10"/>
      <c r="BY66" s="10"/>
      <c r="BZ66" s="10"/>
    </row>
    <row r="67" spans="1:78" ht="13.5" thickBot="1">
      <c r="A67" s="36">
        <v>21</v>
      </c>
      <c r="B67" s="175" t="s">
        <v>1393</v>
      </c>
      <c r="C67" s="11"/>
      <c r="D67" s="49"/>
      <c r="E67" s="46"/>
      <c r="G67" s="158"/>
      <c r="H67" s="158"/>
      <c r="I67" s="158"/>
      <c r="J67" s="158"/>
      <c r="K67" s="158"/>
      <c r="L67" s="158"/>
      <c r="M67" s="158"/>
      <c r="N67" s="158"/>
      <c r="O67" s="158"/>
      <c r="P67" s="158"/>
      <c r="Q67" s="158"/>
      <c r="BL67" s="2"/>
      <c r="BM67" s="53"/>
      <c r="BN67" s="57"/>
      <c r="BO67" s="16"/>
      <c r="BP67" s="16"/>
      <c r="BQ67" s="10"/>
      <c r="BR67" s="15"/>
      <c r="BS67" s="123"/>
      <c r="BT67" s="123"/>
      <c r="BU67" s="123"/>
      <c r="BV67" s="10"/>
      <c r="BW67" s="10"/>
      <c r="BX67" s="10"/>
      <c r="BY67" s="10"/>
      <c r="BZ67" s="10"/>
    </row>
    <row r="68" spans="1:78" ht="12.75" customHeight="1" thickBot="1">
      <c r="A68" s="36">
        <v>20</v>
      </c>
      <c r="B68" s="11" t="s">
        <v>992</v>
      </c>
      <c r="C68" s="11"/>
      <c r="D68" s="12">
        <f>IF(LEN(D36)&gt;0,IF(COUNTIF(BS:BS,D36)=1,INDEX(BT:BT,MATCH(D36,BS:BS,0)),0),MIN(BT8:BT23))</f>
        <v>73.5</v>
      </c>
      <c r="E68" s="12"/>
      <c r="F68" s="147" t="s">
        <v>1233</v>
      </c>
      <c r="G68" s="128"/>
      <c r="H68" s="128"/>
      <c r="I68" s="128"/>
      <c r="J68" s="128"/>
      <c r="K68" s="128"/>
      <c r="L68" s="128"/>
      <c r="M68" s="128"/>
      <c r="N68" s="128"/>
      <c r="O68" s="128"/>
      <c r="P68" s="128"/>
      <c r="Q68" s="128"/>
      <c r="BL68" s="2"/>
      <c r="BM68" s="53" t="s">
        <v>82</v>
      </c>
      <c r="BN68" s="57" t="s">
        <v>901</v>
      </c>
      <c r="BO68" s="16"/>
      <c r="BP68" s="16"/>
      <c r="BQ68" s="10"/>
      <c r="BR68" s="15"/>
      <c r="BS68" s="123"/>
      <c r="BT68" s="123"/>
      <c r="BU68" s="123"/>
      <c r="BV68" s="10"/>
      <c r="BW68" s="11" t="s">
        <v>1089</v>
      </c>
      <c r="BX68" s="100">
        <v>5</v>
      </c>
      <c r="BY68" s="10"/>
      <c r="BZ68" s="172" t="s">
        <v>1327</v>
      </c>
    </row>
    <row r="69" spans="1:78">
      <c r="A69" s="36">
        <v>23</v>
      </c>
      <c r="B69" s="175" t="s">
        <v>994</v>
      </c>
      <c r="C69" s="11"/>
      <c r="D69" s="12">
        <f>ROUND(2+((SUM(D65:D66))/20),1)</f>
        <v>2</v>
      </c>
      <c r="E69" s="12"/>
      <c r="G69" s="128"/>
      <c r="H69" s="128"/>
      <c r="I69" s="128"/>
      <c r="J69" s="128"/>
      <c r="K69" s="128"/>
      <c r="L69" s="128"/>
      <c r="M69" s="128"/>
      <c r="N69" s="128"/>
      <c r="O69" s="128"/>
      <c r="P69" s="128"/>
      <c r="Q69" s="128"/>
      <c r="BL69" s="2"/>
      <c r="BM69" s="53" t="s">
        <v>83</v>
      </c>
      <c r="BN69" s="57" t="s">
        <v>658</v>
      </c>
      <c r="BO69" s="16"/>
      <c r="BP69" s="16"/>
      <c r="BQ69" s="10"/>
      <c r="BR69" s="15"/>
      <c r="BS69" s="123"/>
      <c r="BT69" s="123"/>
      <c r="BU69" s="123"/>
      <c r="BV69" s="10"/>
      <c r="BW69" s="10"/>
      <c r="BX69" s="10"/>
      <c r="BY69" s="10"/>
      <c r="BZ69" s="10"/>
    </row>
    <row r="70" spans="1:78">
      <c r="A70" s="36">
        <v>24</v>
      </c>
      <c r="B70" s="175" t="s">
        <v>995</v>
      </c>
      <c r="C70" s="11"/>
      <c r="D70" s="25">
        <f>D66+D68</f>
        <v>73.5</v>
      </c>
      <c r="E70" s="12"/>
      <c r="G70" s="128"/>
      <c r="H70" s="128"/>
      <c r="I70" s="128"/>
      <c r="J70" s="128"/>
      <c r="K70" s="128"/>
      <c r="L70" s="128"/>
      <c r="M70" s="128"/>
      <c r="N70" s="128"/>
      <c r="O70" s="128"/>
      <c r="P70" s="128"/>
      <c r="Q70" s="128"/>
      <c r="BL70" s="2"/>
      <c r="BM70" s="53" t="s">
        <v>84</v>
      </c>
      <c r="BN70" s="57" t="s">
        <v>660</v>
      </c>
      <c r="BO70" s="16"/>
      <c r="BP70" s="16"/>
      <c r="BQ70" s="10"/>
      <c r="BR70" s="15"/>
      <c r="BS70" s="123"/>
      <c r="BT70" s="123"/>
      <c r="BU70" s="123"/>
      <c r="BV70" s="10"/>
      <c r="BW70" s="10"/>
      <c r="BX70" s="10"/>
      <c r="BY70" s="10"/>
      <c r="BZ70" s="10"/>
    </row>
    <row r="71" spans="1:78">
      <c r="A71" s="36">
        <v>25</v>
      </c>
      <c r="B71" s="175" t="s">
        <v>996</v>
      </c>
      <c r="C71" s="11"/>
      <c r="D71" s="12">
        <f>IF(D70&gt;0,IF(LEN($BV$10)&gt;0,ROUNDUP(SQRT(2*D70/$BV$10)+$BV$4,1),""),"")</f>
        <v>12.2</v>
      </c>
      <c r="E71" s="12" t="str">
        <f>IF(D70&gt;400,"Find in Table 3 and Equation 1","Find in Figure 2 and Table 2")</f>
        <v>Find in Figure 2 and Table 2</v>
      </c>
      <c r="G71" s="128"/>
      <c r="H71" s="128"/>
      <c r="I71" s="128"/>
      <c r="J71" s="128"/>
      <c r="K71" s="128"/>
      <c r="L71" s="128"/>
      <c r="M71" s="128"/>
      <c r="N71" s="128"/>
      <c r="O71" s="128"/>
      <c r="P71" s="128"/>
      <c r="Q71" s="128"/>
      <c r="BL71" s="2"/>
      <c r="BM71" s="53" t="s">
        <v>85</v>
      </c>
      <c r="BN71" s="57" t="s">
        <v>902</v>
      </c>
      <c r="BO71" s="16"/>
      <c r="BP71" s="16"/>
      <c r="BQ71" s="10"/>
      <c r="BR71" s="15"/>
      <c r="BS71" s="123"/>
      <c r="BT71" s="123"/>
      <c r="BU71" s="123"/>
      <c r="BV71" s="10"/>
      <c r="BW71" s="10"/>
      <c r="BX71" s="10"/>
      <c r="BY71" s="10"/>
      <c r="BZ71" s="10"/>
    </row>
    <row r="72" spans="1:78">
      <c r="A72" s="36">
        <v>27</v>
      </c>
      <c r="B72" s="11" t="s">
        <v>1029</v>
      </c>
      <c r="C72" s="11"/>
      <c r="D72" s="24">
        <f>AW906</f>
        <v>0</v>
      </c>
      <c r="E72" s="12"/>
      <c r="G72" s="128"/>
      <c r="H72" s="128"/>
      <c r="I72" s="128"/>
      <c r="J72" s="128"/>
      <c r="K72" s="128"/>
      <c r="L72" s="128"/>
      <c r="M72" s="128"/>
      <c r="N72" s="128"/>
      <c r="O72" s="128"/>
      <c r="P72" s="128"/>
      <c r="Q72" s="128"/>
      <c r="BL72" s="2"/>
      <c r="BM72" s="53" t="s">
        <v>86</v>
      </c>
      <c r="BN72" s="57" t="s">
        <v>16</v>
      </c>
      <c r="BO72" s="16"/>
      <c r="BP72" s="16"/>
      <c r="BQ72" s="10"/>
      <c r="BR72" s="15"/>
      <c r="BS72" s="123"/>
      <c r="BT72" s="123"/>
      <c r="BU72" s="123"/>
      <c r="BV72" s="10"/>
      <c r="BW72" s="10"/>
      <c r="BX72" s="10"/>
      <c r="BY72" s="10"/>
      <c r="BZ72" s="10"/>
    </row>
    <row r="73" spans="1:78">
      <c r="A73" s="36">
        <v>28</v>
      </c>
      <c r="B73" s="175" t="s">
        <v>1322</v>
      </c>
      <c r="C73" s="11"/>
      <c r="D73" s="24">
        <f>AV930</f>
        <v>14.2</v>
      </c>
      <c r="E73" s="12"/>
      <c r="G73" s="128"/>
      <c r="H73" s="128"/>
      <c r="I73" s="128"/>
      <c r="J73" s="128"/>
      <c r="K73" s="128"/>
      <c r="L73" s="128"/>
      <c r="M73" s="128"/>
      <c r="N73" s="128"/>
      <c r="O73" s="128"/>
      <c r="P73" s="128"/>
      <c r="Q73" s="128"/>
      <c r="BL73" s="2"/>
      <c r="BM73" s="53" t="s">
        <v>87</v>
      </c>
      <c r="BN73" s="57" t="s">
        <v>903</v>
      </c>
      <c r="BO73" s="16"/>
      <c r="BP73" s="16"/>
      <c r="BQ73" s="10"/>
      <c r="BR73" s="15"/>
      <c r="BS73" s="123"/>
      <c r="BT73" s="123"/>
      <c r="BU73" s="123"/>
      <c r="BV73" s="10"/>
      <c r="BW73" s="10"/>
      <c r="BX73" s="10"/>
      <c r="BY73" s="10"/>
      <c r="BZ73" s="10"/>
    </row>
    <row r="74" spans="1:78">
      <c r="A74" s="36">
        <v>29</v>
      </c>
      <c r="B74" s="175" t="s">
        <v>1351</v>
      </c>
      <c r="C74" s="11"/>
      <c r="D74" s="46"/>
      <c r="E74" s="182"/>
      <c r="F74" s="163"/>
      <c r="G74" s="128"/>
      <c r="H74" s="128"/>
      <c r="I74" s="128"/>
      <c r="J74" s="128"/>
      <c r="K74" s="128"/>
      <c r="L74" s="128"/>
      <c r="M74" s="128"/>
      <c r="N74" s="128"/>
      <c r="O74" s="128"/>
      <c r="P74" s="128"/>
      <c r="Q74" s="128"/>
      <c r="BL74" s="2"/>
      <c r="BM74" s="53" t="s">
        <v>88</v>
      </c>
      <c r="BN74" s="57" t="s">
        <v>904</v>
      </c>
      <c r="BO74" s="16"/>
      <c r="BP74" s="16"/>
      <c r="BQ74" s="10"/>
      <c r="BR74" s="15"/>
      <c r="BS74" s="123"/>
      <c r="BT74" s="123"/>
      <c r="BU74" s="123"/>
      <c r="BV74" s="10"/>
      <c r="BW74" s="10"/>
      <c r="BX74" s="10"/>
      <c r="BY74" s="10"/>
      <c r="BZ74" s="10"/>
    </row>
    <row r="75" spans="1:78">
      <c r="A75" s="36">
        <v>31</v>
      </c>
      <c r="B75" s="175" t="s">
        <v>1326</v>
      </c>
      <c r="C75" s="11"/>
      <c r="D75" s="12">
        <f>IF(($D$98+$D$99+$BX$68)&gt;$BX$32,($D$98+$D$99+$BX$68),$BX$32)</f>
        <v>20</v>
      </c>
      <c r="E75" s="182" t="s">
        <v>1401</v>
      </c>
      <c r="F75" s="163"/>
      <c r="G75" s="128"/>
      <c r="H75" s="128"/>
      <c r="I75" s="128"/>
      <c r="J75" s="128"/>
      <c r="K75" s="128"/>
      <c r="L75" s="128"/>
      <c r="M75" s="128"/>
      <c r="N75" s="128"/>
      <c r="O75" s="128"/>
      <c r="P75" s="128"/>
      <c r="Q75" s="128"/>
      <c r="BL75" s="2"/>
      <c r="BM75" s="53" t="s">
        <v>89</v>
      </c>
      <c r="BN75" s="57" t="s">
        <v>905</v>
      </c>
      <c r="BO75" s="16"/>
      <c r="BP75" s="16"/>
      <c r="BQ75" s="10"/>
      <c r="BR75" s="15"/>
      <c r="BS75" s="123"/>
      <c r="BT75" s="123"/>
      <c r="BU75" s="123"/>
      <c r="BV75" s="10"/>
      <c r="BW75" s="10"/>
      <c r="BX75" s="10"/>
      <c r="BY75" s="10"/>
      <c r="BZ75" s="10"/>
    </row>
    <row r="76" spans="1:78">
      <c r="A76" s="36">
        <v>32</v>
      </c>
      <c r="B76" s="11" t="s">
        <v>1277</v>
      </c>
      <c r="C76" s="11"/>
      <c r="D76" s="12">
        <f>IF($D$66&lt;35,0,((ROUNDUP(($D$66-35)/10,0))))</f>
        <v>0</v>
      </c>
      <c r="E76" s="182" t="s">
        <v>1399</v>
      </c>
      <c r="G76" s="128"/>
      <c r="H76" s="128"/>
      <c r="I76" s="128"/>
      <c r="J76" s="128"/>
      <c r="K76" s="128"/>
      <c r="L76" s="128"/>
      <c r="M76" s="128"/>
      <c r="N76" s="128"/>
      <c r="O76" s="128"/>
      <c r="P76" s="128"/>
      <c r="Q76" s="128"/>
      <c r="BL76" s="2"/>
      <c r="BM76" s="53" t="s">
        <v>90</v>
      </c>
      <c r="BN76" s="57" t="s">
        <v>906</v>
      </c>
      <c r="BO76" s="16"/>
      <c r="BP76" s="16"/>
      <c r="BQ76" s="10"/>
      <c r="BR76" s="15"/>
      <c r="BS76" s="123"/>
      <c r="BT76" s="123"/>
      <c r="BU76" s="123"/>
      <c r="BV76" s="10"/>
      <c r="BW76" s="10"/>
      <c r="BX76" s="10"/>
      <c r="BY76" s="10"/>
      <c r="BZ76" s="10"/>
    </row>
    <row r="77" spans="1:78">
      <c r="A77" s="36">
        <v>33</v>
      </c>
      <c r="B77" s="11" t="s">
        <v>1272</v>
      </c>
      <c r="C77" s="11"/>
      <c r="D77" s="46"/>
      <c r="E77" s="182" t="s">
        <v>1309</v>
      </c>
      <c r="G77" s="128"/>
      <c r="H77" s="128"/>
      <c r="I77" s="128"/>
      <c r="J77" s="128"/>
      <c r="K77" s="128"/>
      <c r="L77" s="128"/>
      <c r="M77" s="128"/>
      <c r="N77" s="128"/>
      <c r="O77" s="128"/>
      <c r="P77" s="128"/>
      <c r="Q77" s="128"/>
      <c r="BL77" s="2"/>
      <c r="BM77" s="53"/>
      <c r="BN77" s="57"/>
      <c r="BO77" s="16"/>
      <c r="BP77" s="16"/>
      <c r="BQ77" s="10"/>
      <c r="BR77" s="15"/>
      <c r="BS77" s="123"/>
      <c r="BT77" s="123"/>
      <c r="BU77" s="123"/>
      <c r="BV77" s="10"/>
      <c r="BW77" s="10"/>
      <c r="BX77" s="10"/>
      <c r="BY77" s="10"/>
      <c r="BZ77" s="10"/>
    </row>
    <row r="78" spans="1:78">
      <c r="A78" s="36">
        <v>35</v>
      </c>
      <c r="B78" s="11" t="s">
        <v>1278</v>
      </c>
      <c r="C78" s="11"/>
      <c r="D78" s="24">
        <f>ROUNDUP(($D$72+$D$73+D74)-($D$75+D76), 0)</f>
        <v>-6</v>
      </c>
      <c r="E78" s="182"/>
      <c r="F78" s="164"/>
      <c r="G78" s="128"/>
      <c r="H78" s="128"/>
      <c r="I78" s="128"/>
      <c r="J78" s="128"/>
      <c r="K78" s="128"/>
      <c r="L78" s="128"/>
      <c r="M78" s="128"/>
      <c r="N78" s="128"/>
      <c r="O78" s="128"/>
      <c r="P78" s="128"/>
      <c r="Q78" s="128"/>
      <c r="BL78" s="2"/>
      <c r="BM78" s="53"/>
      <c r="BN78" s="57"/>
      <c r="BO78" s="16"/>
      <c r="BP78" s="16"/>
      <c r="BQ78" s="10"/>
      <c r="BR78" s="15"/>
      <c r="BS78" s="123"/>
      <c r="BT78" s="123"/>
      <c r="BU78" s="123"/>
      <c r="BV78" s="10"/>
      <c r="BW78" s="10"/>
      <c r="BX78" s="10"/>
      <c r="BY78" s="10"/>
      <c r="BZ78" s="10"/>
    </row>
    <row r="79" spans="1:78">
      <c r="A79" s="36"/>
      <c r="B79" s="36"/>
      <c r="C79" s="36"/>
      <c r="D79" s="36"/>
      <c r="E79" s="11"/>
      <c r="G79" s="128"/>
      <c r="H79" s="128"/>
      <c r="I79" s="128"/>
      <c r="J79" s="128"/>
      <c r="K79" s="128"/>
      <c r="L79" s="128"/>
      <c r="M79" s="128"/>
      <c r="N79" s="128"/>
      <c r="O79" s="128"/>
      <c r="P79" s="128"/>
      <c r="Q79" s="128"/>
      <c r="BL79" s="2"/>
      <c r="BM79" s="53" t="s">
        <v>91</v>
      </c>
      <c r="BN79" s="57" t="s">
        <v>907</v>
      </c>
      <c r="BO79" s="16"/>
      <c r="BP79" s="16"/>
      <c r="BQ79" s="10"/>
      <c r="BR79" s="15"/>
      <c r="BS79" s="123"/>
      <c r="BT79" s="123"/>
      <c r="BU79" s="123"/>
      <c r="BV79" s="10"/>
      <c r="BW79" s="10"/>
      <c r="BX79" s="10"/>
      <c r="BY79" s="10"/>
      <c r="BZ79" s="10"/>
    </row>
    <row r="80" spans="1:78">
      <c r="A80" s="36"/>
      <c r="B80" s="36"/>
      <c r="C80" s="36"/>
      <c r="D80" s="36"/>
      <c r="E80" s="12"/>
      <c r="G80" s="128"/>
      <c r="H80" s="128"/>
      <c r="I80" s="128"/>
      <c r="J80" s="128"/>
      <c r="K80" s="128"/>
      <c r="L80" s="128"/>
      <c r="M80" s="128"/>
      <c r="N80" s="128"/>
      <c r="O80" s="128"/>
      <c r="P80" s="128"/>
      <c r="Q80" s="128"/>
      <c r="BL80" s="2"/>
      <c r="BM80" s="53" t="s">
        <v>92</v>
      </c>
      <c r="BN80" s="57" t="s">
        <v>908</v>
      </c>
      <c r="BO80" s="16"/>
      <c r="BP80" s="16"/>
      <c r="BQ80" s="10"/>
      <c r="BR80" s="15"/>
      <c r="BS80" s="123"/>
      <c r="BT80" s="123"/>
      <c r="BU80" s="123"/>
      <c r="BV80" s="10"/>
      <c r="BW80" s="10"/>
      <c r="BX80" s="10"/>
      <c r="BY80" s="10"/>
      <c r="BZ80" s="10"/>
    </row>
    <row r="81" spans="1:78">
      <c r="A81" s="36"/>
      <c r="B81" s="11"/>
      <c r="C81" s="11"/>
      <c r="D81" s="12"/>
      <c r="E81" s="12"/>
      <c r="G81" s="128"/>
      <c r="H81" s="128"/>
      <c r="I81" s="128"/>
      <c r="J81" s="128"/>
      <c r="K81" s="128"/>
      <c r="L81" s="128"/>
      <c r="M81" s="128"/>
      <c r="N81" s="128"/>
      <c r="O81" s="128"/>
      <c r="P81" s="128"/>
      <c r="Q81" s="128"/>
      <c r="BL81" s="2"/>
      <c r="BM81" s="53" t="s">
        <v>93</v>
      </c>
      <c r="BN81" s="57" t="s">
        <v>909</v>
      </c>
      <c r="BO81" s="16"/>
      <c r="BP81" s="16"/>
      <c r="BQ81" s="10"/>
      <c r="BR81" s="15"/>
      <c r="BS81" s="123"/>
      <c r="BT81" s="123"/>
      <c r="BU81" s="123"/>
      <c r="BV81" s="10"/>
      <c r="BW81" s="10"/>
      <c r="BX81" s="10"/>
      <c r="BY81" s="10"/>
      <c r="BZ81" s="10"/>
    </row>
    <row r="82" spans="1:78">
      <c r="A82" s="36"/>
      <c r="B82" s="11"/>
      <c r="C82" s="11"/>
      <c r="D82" s="12"/>
      <c r="E82" s="12"/>
      <c r="G82" s="128"/>
      <c r="H82" s="128"/>
      <c r="I82" s="128"/>
      <c r="J82" s="128"/>
      <c r="K82" s="128"/>
      <c r="L82" s="128"/>
      <c r="M82" s="128"/>
      <c r="N82" s="128"/>
      <c r="O82" s="128"/>
      <c r="P82" s="128"/>
      <c r="Q82" s="128"/>
      <c r="BL82" s="2"/>
      <c r="BM82" s="53" t="s">
        <v>94</v>
      </c>
      <c r="BN82" s="57" t="s">
        <v>910</v>
      </c>
      <c r="BO82" s="16"/>
      <c r="BP82" s="16"/>
      <c r="BQ82" s="10"/>
      <c r="BR82" s="15"/>
      <c r="BS82" s="123"/>
      <c r="BT82" s="123"/>
      <c r="BU82" s="123"/>
      <c r="BV82" s="10"/>
      <c r="BW82" s="10"/>
      <c r="BX82" s="10"/>
      <c r="BY82" s="10"/>
      <c r="BZ82" s="10"/>
    </row>
    <row r="83" spans="1:78">
      <c r="A83" s="36"/>
      <c r="B83" s="11"/>
      <c r="C83" s="11"/>
      <c r="D83" s="12"/>
      <c r="E83" s="12"/>
      <c r="G83" s="128"/>
      <c r="H83" s="128"/>
      <c r="I83" s="128"/>
      <c r="J83" s="128"/>
      <c r="K83" s="128"/>
      <c r="L83" s="128"/>
      <c r="M83" s="128"/>
      <c r="N83" s="128"/>
      <c r="O83" s="128"/>
      <c r="P83" s="128"/>
      <c r="Q83" s="128"/>
      <c r="BL83" s="2"/>
      <c r="BM83" s="53" t="s">
        <v>95</v>
      </c>
      <c r="BN83" s="57" t="s">
        <v>911</v>
      </c>
      <c r="BO83" s="16"/>
      <c r="BP83" s="16"/>
      <c r="BQ83" s="10"/>
      <c r="BR83" s="15"/>
      <c r="BS83" s="123"/>
      <c r="BT83" s="123"/>
      <c r="BU83" s="123"/>
      <c r="BV83" s="10"/>
      <c r="BW83" s="10"/>
      <c r="BX83" s="10"/>
      <c r="BY83" s="10"/>
      <c r="BZ83" s="10"/>
    </row>
    <row r="84" spans="1:78">
      <c r="A84" s="36"/>
      <c r="B84" s="11"/>
      <c r="C84" s="11"/>
      <c r="D84" s="12"/>
      <c r="E84" s="12"/>
      <c r="G84" s="128"/>
      <c r="H84" s="128"/>
      <c r="I84" s="128"/>
      <c r="J84" s="128"/>
      <c r="K84" s="128"/>
      <c r="L84" s="128"/>
      <c r="M84" s="128"/>
      <c r="N84" s="128"/>
      <c r="O84" s="128"/>
      <c r="P84" s="128"/>
      <c r="Q84" s="128"/>
      <c r="BL84" s="2"/>
      <c r="BM84" s="53" t="s">
        <v>96</v>
      </c>
      <c r="BN84" s="59" t="s">
        <v>803</v>
      </c>
      <c r="BO84" s="16"/>
      <c r="BP84" s="16"/>
      <c r="BQ84" s="10"/>
      <c r="BR84" s="15"/>
      <c r="BS84" s="123"/>
      <c r="BT84" s="123"/>
      <c r="BU84" s="123"/>
      <c r="BV84" s="10"/>
      <c r="BW84" s="10"/>
      <c r="BX84" s="10"/>
      <c r="BY84" s="10"/>
      <c r="BZ84" s="10"/>
    </row>
    <row r="85" spans="1:78">
      <c r="A85" s="36"/>
      <c r="B85" s="11"/>
      <c r="C85" s="11"/>
      <c r="D85" s="12"/>
      <c r="E85" s="12"/>
      <c r="G85" s="128"/>
      <c r="H85" s="128"/>
      <c r="I85" s="128"/>
      <c r="J85" s="128"/>
      <c r="K85" s="128"/>
      <c r="L85" s="128"/>
      <c r="M85" s="128"/>
      <c r="N85" s="128"/>
      <c r="O85" s="128"/>
      <c r="P85" s="128"/>
      <c r="Q85" s="128"/>
      <c r="BL85" s="2"/>
      <c r="BM85" s="53" t="s">
        <v>97</v>
      </c>
      <c r="BN85" s="53" t="s">
        <v>806</v>
      </c>
      <c r="BO85" s="16"/>
      <c r="BP85" s="16"/>
      <c r="BQ85" s="10"/>
      <c r="BR85" s="15"/>
      <c r="BS85" s="123"/>
      <c r="BT85" s="123"/>
      <c r="BU85" s="123"/>
      <c r="BV85" s="10"/>
      <c r="BW85" s="10"/>
      <c r="BX85" s="10"/>
      <c r="BY85" s="10"/>
      <c r="BZ85" s="10"/>
    </row>
    <row r="86" spans="1:78">
      <c r="A86" s="36"/>
      <c r="B86" s="11"/>
      <c r="C86" s="11"/>
      <c r="D86" s="12"/>
      <c r="E86" s="12"/>
      <c r="G86" s="128"/>
      <c r="H86" s="128"/>
      <c r="I86" s="128"/>
      <c r="J86" s="128"/>
      <c r="K86" s="128"/>
      <c r="L86" s="128"/>
      <c r="M86" s="128"/>
      <c r="N86" s="128"/>
      <c r="O86" s="128"/>
      <c r="P86" s="128"/>
      <c r="Q86" s="128"/>
      <c r="BL86" s="2"/>
      <c r="BM86" s="53" t="s">
        <v>98</v>
      </c>
      <c r="BN86" s="53" t="s">
        <v>819</v>
      </c>
      <c r="BO86" s="16"/>
      <c r="BP86" s="16"/>
      <c r="BQ86" s="10"/>
      <c r="BR86" s="15"/>
      <c r="BS86" s="123"/>
      <c r="BT86" s="123"/>
      <c r="BU86" s="123"/>
      <c r="BV86" s="10"/>
      <c r="BW86" s="10"/>
      <c r="BX86" s="10"/>
      <c r="BY86" s="10"/>
      <c r="BZ86" s="10"/>
    </row>
    <row r="87" spans="1:78">
      <c r="A87" s="36"/>
      <c r="B87" s="11"/>
      <c r="C87" s="11"/>
      <c r="D87" s="12"/>
      <c r="E87" s="12"/>
      <c r="G87" s="128"/>
      <c r="H87" s="128"/>
      <c r="I87" s="128"/>
      <c r="J87" s="128"/>
      <c r="K87" s="128"/>
      <c r="L87" s="128"/>
      <c r="M87" s="128"/>
      <c r="N87" s="128"/>
      <c r="O87" s="128"/>
      <c r="P87" s="128"/>
      <c r="Q87" s="128"/>
      <c r="BL87" s="2"/>
      <c r="BM87" s="53" t="s">
        <v>99</v>
      </c>
      <c r="BN87" s="53" t="s">
        <v>912</v>
      </c>
      <c r="BO87" s="16"/>
      <c r="BP87" s="16"/>
      <c r="BQ87" s="10"/>
      <c r="BR87" s="15"/>
      <c r="BS87" s="123"/>
      <c r="BT87" s="123"/>
      <c r="BU87" s="123"/>
      <c r="BV87" s="10"/>
      <c r="BW87" s="10"/>
      <c r="BX87" s="10"/>
      <c r="BY87" s="10"/>
      <c r="BZ87" s="10"/>
    </row>
    <row r="88" spans="1:78">
      <c r="A88" s="36"/>
      <c r="B88" s="11"/>
      <c r="C88" s="11"/>
      <c r="D88" s="12"/>
      <c r="E88" s="12"/>
      <c r="G88" s="128"/>
      <c r="H88" s="128"/>
      <c r="I88" s="128"/>
      <c r="J88" s="128"/>
      <c r="K88" s="128"/>
      <c r="L88" s="128"/>
      <c r="M88" s="128"/>
      <c r="N88" s="128"/>
      <c r="O88" s="128"/>
      <c r="P88" s="128"/>
      <c r="Q88" s="128"/>
      <c r="BL88" s="2"/>
      <c r="BM88" s="53" t="s">
        <v>100</v>
      </c>
      <c r="BN88" s="53" t="s">
        <v>913</v>
      </c>
      <c r="BO88" s="16"/>
      <c r="BP88" s="16"/>
      <c r="BQ88" s="10"/>
      <c r="BR88" s="15"/>
      <c r="BS88" s="123"/>
      <c r="BT88" s="123"/>
      <c r="BU88" s="123"/>
      <c r="BV88" s="10"/>
      <c r="BW88" s="10"/>
      <c r="BX88" s="10"/>
      <c r="BY88" s="10"/>
      <c r="BZ88" s="10"/>
    </row>
    <row r="89" spans="1:78">
      <c r="A89" s="36"/>
      <c r="B89" s="11"/>
      <c r="C89" s="11"/>
      <c r="D89" s="12"/>
      <c r="E89" s="12"/>
      <c r="G89" s="128"/>
      <c r="H89" s="128"/>
      <c r="I89" s="128"/>
      <c r="J89" s="128"/>
      <c r="K89" s="128"/>
      <c r="L89" s="128"/>
      <c r="M89" s="128"/>
      <c r="N89" s="128"/>
      <c r="O89" s="128"/>
      <c r="P89" s="128"/>
      <c r="Q89" s="128"/>
      <c r="BL89" s="2"/>
      <c r="BM89" s="53" t="s">
        <v>101</v>
      </c>
      <c r="BN89" s="53" t="s">
        <v>848</v>
      </c>
      <c r="BO89" s="16"/>
      <c r="BP89" s="16"/>
      <c r="BQ89" s="10"/>
      <c r="BR89" s="15"/>
      <c r="BS89" s="123"/>
      <c r="BT89" s="123"/>
      <c r="BU89" s="123"/>
      <c r="BV89" s="10"/>
      <c r="BW89" s="10"/>
      <c r="BX89" s="10"/>
      <c r="BY89" s="10"/>
      <c r="BZ89" s="10"/>
    </row>
    <row r="90" spans="1:78">
      <c r="A90" s="36"/>
      <c r="B90" s="11"/>
      <c r="C90" s="11"/>
      <c r="D90" s="12"/>
      <c r="E90" s="12"/>
      <c r="G90" s="128"/>
      <c r="H90" s="128"/>
      <c r="I90" s="128"/>
      <c r="J90" s="128"/>
      <c r="K90" s="128"/>
      <c r="L90" s="128"/>
      <c r="M90" s="128"/>
      <c r="N90" s="128"/>
      <c r="O90" s="128"/>
      <c r="P90" s="128"/>
      <c r="Q90" s="128"/>
      <c r="BL90" s="2"/>
      <c r="BM90" s="53" t="s">
        <v>102</v>
      </c>
      <c r="BN90" s="54" t="s">
        <v>860</v>
      </c>
      <c r="BO90" s="21"/>
      <c r="BP90" s="21"/>
      <c r="BQ90" s="10"/>
      <c r="BR90" s="15"/>
      <c r="BS90" s="123"/>
      <c r="BT90" s="123"/>
      <c r="BU90" s="123"/>
      <c r="BV90" s="10"/>
      <c r="BW90" s="10"/>
      <c r="BX90" s="10"/>
      <c r="BY90" s="10"/>
      <c r="BZ90" s="10"/>
    </row>
    <row r="91" spans="1:78">
      <c r="A91" s="36">
        <v>41</v>
      </c>
      <c r="B91" s="175" t="s">
        <v>1381</v>
      </c>
      <c r="C91" s="11"/>
      <c r="D91" s="25">
        <f>AO959</f>
        <v>-6</v>
      </c>
      <c r="E91" s="12"/>
      <c r="G91" s="128"/>
      <c r="H91" s="128"/>
      <c r="I91" s="128"/>
      <c r="J91" s="128"/>
      <c r="K91" s="128"/>
      <c r="L91" s="128"/>
      <c r="M91" s="128"/>
      <c r="N91" s="128"/>
      <c r="O91" s="128"/>
      <c r="P91" s="128"/>
      <c r="Q91" s="128"/>
      <c r="BL91" s="2"/>
      <c r="BM91" s="53" t="s">
        <v>103</v>
      </c>
      <c r="BN91" s="60" t="s">
        <v>17</v>
      </c>
      <c r="BO91" s="15"/>
      <c r="BP91" s="15"/>
      <c r="BQ91" s="10"/>
      <c r="BR91" s="15"/>
      <c r="BS91" s="123"/>
      <c r="BT91" s="123"/>
      <c r="BU91" s="123"/>
      <c r="BV91" s="10"/>
      <c r="BW91" s="10"/>
      <c r="BX91" s="10"/>
      <c r="BY91" s="10"/>
      <c r="BZ91" s="10"/>
    </row>
    <row r="92" spans="1:78">
      <c r="A92" s="36">
        <v>44</v>
      </c>
      <c r="B92" s="11" t="s">
        <v>1015</v>
      </c>
      <c r="C92" s="11"/>
      <c r="D92" s="24">
        <f>MAX($BX$32-$BX$68,SUM(D98:D99))</f>
        <v>15</v>
      </c>
      <c r="E92" s="12"/>
      <c r="G92" s="128"/>
      <c r="H92" s="128"/>
      <c r="I92" s="128"/>
      <c r="J92" s="128"/>
      <c r="K92" s="128"/>
      <c r="L92" s="128"/>
      <c r="M92" s="128"/>
      <c r="N92" s="128"/>
      <c r="O92" s="128"/>
      <c r="P92" s="128"/>
      <c r="Q92" s="128"/>
      <c r="BL92" s="2"/>
      <c r="BM92" s="53" t="s">
        <v>104</v>
      </c>
      <c r="BN92" s="10"/>
      <c r="BO92" s="15"/>
      <c r="BP92" s="15"/>
      <c r="BQ92" s="10"/>
      <c r="BR92" s="15"/>
      <c r="BS92" s="123"/>
      <c r="BT92" s="123"/>
      <c r="BU92" s="123"/>
      <c r="BV92" s="10"/>
      <c r="BW92" s="10"/>
      <c r="BX92" s="10"/>
      <c r="BY92" s="10"/>
      <c r="BZ92" s="10"/>
    </row>
    <row r="93" spans="1:78">
      <c r="A93" s="36">
        <v>47</v>
      </c>
      <c r="B93" s="11" t="s">
        <v>1276</v>
      </c>
      <c r="C93" s="11"/>
      <c r="D93" s="47"/>
      <c r="E93" s="46"/>
      <c r="G93" s="128"/>
      <c r="H93" s="128"/>
      <c r="I93" s="128"/>
      <c r="J93" s="128"/>
      <c r="K93" s="128"/>
      <c r="L93" s="128"/>
      <c r="M93" s="128"/>
      <c r="N93" s="128"/>
      <c r="O93" s="128"/>
      <c r="P93" s="128"/>
      <c r="Q93" s="128"/>
      <c r="BL93" s="2"/>
      <c r="BM93" s="53" t="s">
        <v>105</v>
      </c>
      <c r="BN93" s="10"/>
      <c r="BO93" s="15"/>
      <c r="BP93" s="15"/>
      <c r="BQ93" s="10"/>
      <c r="BR93" s="15"/>
      <c r="BS93" s="123"/>
      <c r="BT93" s="123"/>
      <c r="BU93" s="123"/>
      <c r="BV93" s="10"/>
      <c r="BW93" s="10"/>
      <c r="BX93" s="10"/>
      <c r="BY93" s="10"/>
      <c r="BZ93" s="10"/>
    </row>
    <row r="94" spans="1:78">
      <c r="A94" s="36">
        <v>52</v>
      </c>
      <c r="B94" s="11" t="s">
        <v>1274</v>
      </c>
      <c r="C94" s="11"/>
      <c r="D94" s="12">
        <f>ROUNDUP(IF($D$65&lt;150,$D$65,$D$68),0)</f>
        <v>0</v>
      </c>
      <c r="E94" s="12" t="str">
        <f>IF($D$94=$D$65,"Clear full CSD","Clear DVL")</f>
        <v>Clear full CSD</v>
      </c>
      <c r="G94" s="128"/>
      <c r="H94" s="128"/>
      <c r="I94" s="128"/>
      <c r="J94" s="128"/>
      <c r="K94" s="128"/>
      <c r="L94" s="128"/>
      <c r="M94" s="128"/>
      <c r="N94" s="128"/>
      <c r="O94" s="128"/>
      <c r="P94" s="128"/>
      <c r="Q94" s="128"/>
      <c r="BL94" s="2"/>
      <c r="BM94" s="53" t="s">
        <v>106</v>
      </c>
      <c r="BN94" s="10"/>
      <c r="BO94" s="15"/>
      <c r="BP94" s="15"/>
      <c r="BQ94" s="10"/>
      <c r="BR94" s="15"/>
      <c r="BS94" s="123"/>
      <c r="BT94" s="123"/>
      <c r="BU94" s="123"/>
      <c r="BV94" s="10"/>
      <c r="BW94" s="10"/>
      <c r="BX94" s="10"/>
      <c r="BY94" s="10"/>
      <c r="BZ94" s="10"/>
    </row>
    <row r="95" spans="1:78">
      <c r="A95" s="36">
        <v>53</v>
      </c>
      <c r="B95" s="11" t="s">
        <v>1343</v>
      </c>
      <c r="C95" s="11"/>
      <c r="D95" s="25">
        <f>AR979</f>
        <v>73.5</v>
      </c>
      <c r="E95" s="12"/>
      <c r="G95" s="128"/>
      <c r="H95" s="128"/>
      <c r="I95" s="128"/>
      <c r="J95" s="128"/>
      <c r="K95" s="128"/>
      <c r="L95" s="128"/>
      <c r="M95" s="128"/>
      <c r="N95" s="128"/>
      <c r="O95" s="128"/>
      <c r="P95" s="128"/>
      <c r="Q95" s="128"/>
      <c r="BL95" s="2"/>
      <c r="BM95" s="53" t="s">
        <v>107</v>
      </c>
      <c r="BN95" s="10"/>
      <c r="BO95" s="15"/>
      <c r="BP95" s="15"/>
      <c r="BQ95" s="10"/>
      <c r="BR95" s="15"/>
      <c r="BS95" s="123"/>
      <c r="BT95" s="123"/>
      <c r="BU95" s="123"/>
      <c r="BV95" s="10"/>
      <c r="BW95" s="10"/>
      <c r="BX95" s="10"/>
      <c r="BY95" s="10"/>
      <c r="BZ95" s="10"/>
    </row>
    <row r="96" spans="1:78">
      <c r="A96" s="36">
        <v>54</v>
      </c>
      <c r="B96" s="11" t="s">
        <v>1017</v>
      </c>
      <c r="C96" s="11"/>
      <c r="D96" s="12">
        <f>IF(D95&gt;0,IF(LEN($BV$10)&gt;0,ROUNDUP(SQRT(2*D95/$BV$10)+$BV$4,1),""),"")</f>
        <v>12.2</v>
      </c>
      <c r="E96" s="12" t="s">
        <v>1273</v>
      </c>
      <c r="G96" s="128"/>
      <c r="H96" s="128"/>
      <c r="I96" s="128"/>
      <c r="J96" s="128"/>
      <c r="K96" s="128"/>
      <c r="L96" s="128"/>
      <c r="M96" s="128"/>
      <c r="N96" s="128"/>
      <c r="O96" s="128"/>
      <c r="P96" s="128"/>
      <c r="Q96" s="128"/>
      <c r="BL96" s="2"/>
      <c r="BM96" s="53" t="s">
        <v>108</v>
      </c>
      <c r="BN96" s="10"/>
      <c r="BO96" s="15"/>
      <c r="BP96" s="15"/>
      <c r="BQ96" s="10"/>
      <c r="BR96" s="15"/>
      <c r="BS96" s="123"/>
      <c r="BT96" s="123"/>
      <c r="BU96" s="123"/>
      <c r="BV96" s="10"/>
      <c r="BW96" s="10"/>
      <c r="BX96" s="10"/>
      <c r="BY96" s="10"/>
      <c r="BZ96" s="10"/>
    </row>
    <row r="97" spans="1:78">
      <c r="A97" s="36">
        <v>59</v>
      </c>
      <c r="B97" s="11" t="s">
        <v>1311</v>
      </c>
      <c r="C97" s="11"/>
      <c r="D97" s="12">
        <f>IF(D68&gt;0,IF(LEN($BV$10)&gt;0,ROUNDUP(SQRT(2*(D68+D67)/$BV$10)+$BV$4,1),""),"")</f>
        <v>12.2</v>
      </c>
      <c r="E97" s="12" t="s">
        <v>1273</v>
      </c>
      <c r="G97" s="128"/>
      <c r="H97" s="128"/>
      <c r="I97" s="128"/>
      <c r="J97" s="128"/>
      <c r="K97" s="128"/>
      <c r="L97" s="128"/>
      <c r="M97" s="128"/>
      <c r="N97" s="128"/>
      <c r="O97" s="128"/>
      <c r="P97" s="128"/>
      <c r="Q97" s="128"/>
      <c r="BL97" s="2"/>
      <c r="BM97" s="54" t="s">
        <v>109</v>
      </c>
      <c r="BN97" s="10"/>
      <c r="BO97" s="10"/>
      <c r="BP97" s="10"/>
      <c r="BQ97" s="10"/>
      <c r="BR97" s="10"/>
      <c r="BS97" s="123"/>
      <c r="BT97" s="123"/>
      <c r="BU97" s="123"/>
      <c r="BV97" s="10"/>
      <c r="BW97" s="10"/>
      <c r="BX97" s="10"/>
      <c r="BY97" s="10"/>
      <c r="BZ97" s="10"/>
    </row>
    <row r="98" spans="1:78">
      <c r="A98" s="36">
        <v>61</v>
      </c>
      <c r="B98" s="11" t="s">
        <v>1291</v>
      </c>
      <c r="C98" s="11"/>
      <c r="D98" s="49"/>
      <c r="E98" s="12" t="s">
        <v>1402</v>
      </c>
      <c r="G98" s="128"/>
      <c r="H98" s="128"/>
      <c r="I98" s="128"/>
      <c r="J98" s="128"/>
      <c r="K98" s="128"/>
      <c r="L98" s="128"/>
      <c r="M98" s="128"/>
      <c r="N98" s="128"/>
      <c r="O98" s="128"/>
      <c r="P98" s="128"/>
      <c r="Q98" s="128"/>
      <c r="BL98" s="2"/>
      <c r="BM98" s="54" t="s">
        <v>110</v>
      </c>
      <c r="BN98" s="10"/>
      <c r="BO98" s="10"/>
      <c r="BP98" s="10"/>
      <c r="BQ98" s="10"/>
      <c r="BR98" s="10"/>
      <c r="BS98" s="123"/>
      <c r="BT98" s="123"/>
      <c r="BU98" s="123"/>
      <c r="BV98" s="10"/>
      <c r="BW98" s="10"/>
      <c r="BX98" s="10"/>
      <c r="BY98" s="10"/>
      <c r="BZ98" s="10"/>
    </row>
    <row r="99" spans="1:78">
      <c r="A99" s="36">
        <v>62</v>
      </c>
      <c r="B99" s="11" t="s">
        <v>1292</v>
      </c>
      <c r="C99" s="11"/>
      <c r="D99" s="49"/>
      <c r="E99" s="12" t="s">
        <v>1402</v>
      </c>
      <c r="G99" s="128"/>
      <c r="H99" s="128"/>
      <c r="I99" s="128"/>
      <c r="J99" s="128"/>
      <c r="K99" s="128"/>
      <c r="L99" s="128"/>
      <c r="M99" s="128"/>
      <c r="N99" s="128"/>
      <c r="O99" s="128"/>
      <c r="P99" s="128"/>
      <c r="Q99" s="128"/>
      <c r="BL99" s="2"/>
      <c r="BM99" s="54" t="s">
        <v>111</v>
      </c>
      <c r="BN99" s="10"/>
      <c r="BO99" s="10"/>
      <c r="BP99" s="10"/>
      <c r="BQ99" s="10"/>
      <c r="BR99" s="10"/>
      <c r="BS99" s="123"/>
      <c r="BT99" s="123"/>
      <c r="BU99" s="123"/>
      <c r="BV99" s="10"/>
      <c r="BW99" s="10"/>
      <c r="BX99" s="10"/>
      <c r="BY99" s="10"/>
      <c r="BZ99" s="10"/>
    </row>
    <row r="100" spans="1:78">
      <c r="A100" s="36">
        <v>63</v>
      </c>
      <c r="B100" s="11" t="s">
        <v>1030</v>
      </c>
      <c r="C100" s="11"/>
      <c r="D100" s="50"/>
      <c r="E100" s="12" t="s">
        <v>1215</v>
      </c>
      <c r="G100" s="128"/>
      <c r="H100" s="128"/>
      <c r="I100" s="128"/>
      <c r="J100" s="128"/>
      <c r="K100" s="128"/>
      <c r="L100" s="128"/>
      <c r="M100" s="128"/>
      <c r="N100" s="128"/>
      <c r="O100" s="128"/>
      <c r="P100" s="128"/>
      <c r="Q100" s="128"/>
      <c r="BL100" s="2"/>
      <c r="BM100" s="54" t="s">
        <v>112</v>
      </c>
      <c r="BN100" s="10"/>
      <c r="BO100" s="10"/>
      <c r="BP100" s="10"/>
      <c r="BQ100" s="10"/>
      <c r="BR100" s="10"/>
      <c r="BS100" s="123"/>
      <c r="BT100" s="123"/>
      <c r="BU100" s="123"/>
      <c r="BV100" s="10"/>
      <c r="BW100" s="10"/>
      <c r="BX100" s="10"/>
      <c r="BY100" s="10"/>
      <c r="BZ100" s="10"/>
    </row>
    <row r="101" spans="1:78">
      <c r="A101" s="36"/>
      <c r="B101" s="175" t="s">
        <v>1375</v>
      </c>
      <c r="C101" s="11"/>
      <c r="D101" s="50" t="s">
        <v>1320</v>
      </c>
      <c r="E101" s="12"/>
      <c r="G101" s="128"/>
      <c r="H101" s="128"/>
      <c r="I101" s="128"/>
      <c r="J101" s="128"/>
      <c r="K101" s="128"/>
      <c r="L101" s="128"/>
      <c r="M101" s="128"/>
      <c r="N101" s="128"/>
      <c r="O101" s="128"/>
      <c r="P101" s="128"/>
      <c r="Q101" s="128"/>
      <c r="BL101" s="2"/>
      <c r="BM101" s="54" t="s">
        <v>113</v>
      </c>
      <c r="BN101" s="10"/>
      <c r="BO101" s="10"/>
      <c r="BP101" s="10"/>
      <c r="BQ101" s="10"/>
      <c r="BR101" s="10"/>
      <c r="BS101" s="123"/>
      <c r="BT101" s="123"/>
      <c r="BU101" s="123"/>
      <c r="BV101" s="10"/>
      <c r="BW101" s="10"/>
      <c r="BX101" s="10"/>
      <c r="BY101" s="10"/>
      <c r="BZ101" s="10"/>
    </row>
    <row r="102" spans="1:78">
      <c r="G102" s="128"/>
      <c r="H102" s="128"/>
      <c r="I102" s="128"/>
      <c r="J102" s="128"/>
      <c r="K102" s="128"/>
      <c r="L102" s="128"/>
      <c r="M102" s="128"/>
      <c r="N102" s="128"/>
      <c r="O102" s="128"/>
      <c r="P102" s="128"/>
      <c r="Q102" s="128"/>
      <c r="BL102" s="2"/>
      <c r="BM102" s="54" t="s">
        <v>114</v>
      </c>
      <c r="BN102" s="10"/>
      <c r="BO102" s="10"/>
      <c r="BP102" s="10"/>
      <c r="BQ102" s="10"/>
      <c r="BR102" s="10"/>
      <c r="BS102" s="123"/>
      <c r="BT102" s="123"/>
      <c r="BU102" s="123"/>
      <c r="BV102" s="10"/>
      <c r="BW102" s="10"/>
      <c r="BX102" s="10"/>
      <c r="BY102" s="10"/>
      <c r="BZ102" s="10"/>
    </row>
    <row r="103" spans="1:78">
      <c r="G103" s="128"/>
      <c r="H103" s="128"/>
      <c r="I103" s="128"/>
      <c r="J103" s="128"/>
      <c r="K103" s="128"/>
      <c r="L103" s="128"/>
      <c r="M103" s="128"/>
      <c r="N103" s="128"/>
      <c r="O103" s="128"/>
      <c r="P103" s="128"/>
      <c r="Q103" s="128"/>
      <c r="BL103" s="2"/>
      <c r="BM103" s="54" t="s">
        <v>115</v>
      </c>
      <c r="BN103" s="10"/>
      <c r="BO103" s="10"/>
      <c r="BP103" s="10"/>
      <c r="BQ103" s="10"/>
      <c r="BR103" s="10"/>
      <c r="BS103" s="123"/>
      <c r="BT103" s="123"/>
      <c r="BU103" s="123"/>
      <c r="BV103" s="10"/>
      <c r="BW103" s="10"/>
      <c r="BX103" s="10"/>
      <c r="BY103" s="10"/>
      <c r="BZ103" s="10"/>
    </row>
    <row r="104" spans="1:78">
      <c r="G104" s="128"/>
      <c r="H104" s="128"/>
      <c r="I104" s="128"/>
      <c r="J104" s="128"/>
      <c r="K104" s="128"/>
      <c r="L104" s="128"/>
      <c r="M104" s="128"/>
      <c r="N104" s="128"/>
      <c r="O104" s="128"/>
      <c r="P104" s="128"/>
      <c r="Q104" s="128"/>
      <c r="BL104" s="2"/>
      <c r="BM104" s="54" t="s">
        <v>116</v>
      </c>
      <c r="BN104" s="10"/>
      <c r="BO104" s="10"/>
      <c r="BP104" s="10"/>
      <c r="BQ104" s="10"/>
      <c r="BR104" s="10"/>
      <c r="BS104" s="123"/>
      <c r="BT104" s="123"/>
      <c r="BU104" s="123"/>
      <c r="BV104" s="10"/>
      <c r="BW104" s="10"/>
      <c r="BX104" s="10"/>
      <c r="BY104" s="10"/>
      <c r="BZ104" s="10"/>
    </row>
    <row r="105" spans="1:78">
      <c r="G105" s="128"/>
      <c r="H105" s="128"/>
      <c r="I105" s="128"/>
      <c r="J105" s="128"/>
      <c r="K105" s="128"/>
      <c r="L105" s="128"/>
      <c r="M105" s="128"/>
      <c r="N105" s="128"/>
      <c r="O105" s="128"/>
      <c r="P105" s="128"/>
      <c r="Q105" s="128"/>
      <c r="BL105" s="2"/>
      <c r="BM105" s="54" t="s">
        <v>117</v>
      </c>
      <c r="BN105" s="10"/>
      <c r="BO105" s="10"/>
      <c r="BP105" s="10"/>
      <c r="BQ105" s="10"/>
      <c r="BR105" s="10"/>
      <c r="BS105" s="123"/>
      <c r="BT105" s="123"/>
      <c r="BU105" s="123"/>
      <c r="BV105" s="10"/>
      <c r="BW105" s="10"/>
      <c r="BX105" s="10"/>
      <c r="BY105" s="10"/>
      <c r="BZ105" s="10"/>
    </row>
    <row r="106" spans="1:78">
      <c r="G106" s="128"/>
      <c r="H106" s="128"/>
      <c r="I106" s="128"/>
      <c r="J106" s="128"/>
      <c r="K106" s="128"/>
      <c r="L106" s="128"/>
      <c r="M106" s="128"/>
      <c r="N106" s="128"/>
      <c r="O106" s="128"/>
      <c r="P106" s="128"/>
      <c r="Q106" s="128"/>
      <c r="BL106" s="2"/>
      <c r="BM106" s="54" t="s">
        <v>118</v>
      </c>
      <c r="BN106" s="10"/>
      <c r="BO106" s="10"/>
      <c r="BP106" s="10"/>
      <c r="BQ106" s="10"/>
      <c r="BR106" s="10"/>
      <c r="BS106" s="123"/>
      <c r="BT106" s="123"/>
      <c r="BU106" s="123"/>
      <c r="BV106" s="10"/>
      <c r="BW106" s="10"/>
      <c r="BX106" s="10"/>
      <c r="BY106" s="10"/>
      <c r="BZ106" s="10"/>
    </row>
    <row r="107" spans="1:78">
      <c r="G107" s="235" t="s">
        <v>1192</v>
      </c>
      <c r="H107" s="235"/>
      <c r="I107" s="235"/>
      <c r="J107" s="235"/>
      <c r="K107" s="235"/>
      <c r="L107" s="235"/>
      <c r="M107" s="235"/>
      <c r="N107" s="235"/>
      <c r="O107" s="235"/>
      <c r="P107" s="235"/>
      <c r="Q107" s="235"/>
      <c r="BL107" s="2"/>
      <c r="BM107" s="54" t="s">
        <v>119</v>
      </c>
      <c r="BN107" s="10"/>
      <c r="BO107" s="10"/>
      <c r="BP107" s="10"/>
      <c r="BQ107" s="10"/>
      <c r="BR107" s="10"/>
      <c r="BS107" s="123"/>
      <c r="BT107" s="123"/>
      <c r="BU107" s="123"/>
      <c r="BV107" s="10"/>
      <c r="BW107" s="10"/>
      <c r="BX107" s="10"/>
      <c r="BY107" s="10"/>
      <c r="BZ107" s="10"/>
    </row>
    <row r="108" spans="1:78" ht="12.75" customHeight="1">
      <c r="F108" s="147" t="s">
        <v>1232</v>
      </c>
      <c r="G108" s="10"/>
      <c r="H108" s="10"/>
      <c r="I108" s="10"/>
      <c r="J108" s="10"/>
      <c r="K108" s="10"/>
      <c r="L108" s="10"/>
      <c r="M108" s="10"/>
      <c r="N108" s="10"/>
      <c r="O108" s="10"/>
      <c r="P108" s="10"/>
      <c r="Q108" s="10"/>
      <c r="BL108" s="2"/>
      <c r="BM108" s="53" t="s">
        <v>120</v>
      </c>
      <c r="BN108" s="15"/>
      <c r="BO108" s="15"/>
      <c r="BP108" s="15"/>
      <c r="BQ108" s="10"/>
      <c r="BR108" s="15"/>
      <c r="BS108" s="123"/>
      <c r="BT108" s="123"/>
      <c r="BU108" s="123"/>
      <c r="BV108" s="10"/>
      <c r="BW108" s="10"/>
      <c r="BX108" s="10"/>
      <c r="BY108" s="10"/>
      <c r="BZ108" s="10"/>
    </row>
    <row r="109" spans="1:78">
      <c r="G109" s="10"/>
      <c r="H109" s="10"/>
      <c r="I109" s="10"/>
      <c r="J109" s="10"/>
      <c r="K109" s="10"/>
      <c r="L109" s="10"/>
      <c r="M109" s="10"/>
      <c r="N109" s="10"/>
      <c r="O109" s="10"/>
      <c r="P109" s="10"/>
      <c r="Q109" s="10"/>
      <c r="BL109" s="2"/>
      <c r="BM109" s="53" t="s">
        <v>121</v>
      </c>
      <c r="BN109" s="15"/>
      <c r="BO109" s="15"/>
      <c r="BP109" s="15"/>
      <c r="BQ109" s="10"/>
      <c r="BR109" s="15"/>
      <c r="BS109" s="123"/>
      <c r="BT109" s="123"/>
      <c r="BU109" s="123"/>
      <c r="BV109" s="10"/>
      <c r="BW109" s="10"/>
      <c r="BX109" s="10"/>
      <c r="BY109" s="10"/>
      <c r="BZ109" s="10"/>
    </row>
    <row r="110" spans="1:78">
      <c r="G110" s="10"/>
      <c r="H110" s="10"/>
      <c r="I110" s="10"/>
      <c r="J110" s="10"/>
      <c r="K110" s="10"/>
      <c r="L110" s="10"/>
      <c r="M110" s="10"/>
      <c r="N110" s="10"/>
      <c r="O110" s="10"/>
      <c r="P110" s="10"/>
      <c r="Q110" s="10"/>
      <c r="BL110" s="2"/>
      <c r="BM110" s="53" t="s">
        <v>122</v>
      </c>
      <c r="BN110" s="15"/>
      <c r="BO110" s="15"/>
      <c r="BP110" s="15"/>
      <c r="BQ110" s="10"/>
      <c r="BR110" s="15"/>
      <c r="BS110" s="123"/>
      <c r="BT110" s="123"/>
      <c r="BU110" s="123"/>
      <c r="BV110" s="10"/>
      <c r="BW110" s="10"/>
      <c r="BX110" s="10"/>
      <c r="BY110" s="10"/>
      <c r="BZ110" s="10"/>
    </row>
    <row r="111" spans="1:78">
      <c r="G111" s="10"/>
      <c r="H111" s="10"/>
      <c r="I111" s="10"/>
      <c r="J111" s="10"/>
      <c r="K111" s="10"/>
      <c r="L111" s="10"/>
      <c r="M111" s="10"/>
      <c r="N111" s="10"/>
      <c r="O111" s="10"/>
      <c r="P111" s="10"/>
      <c r="Q111" s="10"/>
      <c r="BL111" s="2"/>
      <c r="BM111" s="53" t="s">
        <v>123</v>
      </c>
      <c r="BN111" s="15"/>
      <c r="BO111" s="15"/>
      <c r="BP111" s="15"/>
      <c r="BQ111" s="10"/>
      <c r="BR111" s="15"/>
      <c r="BS111" s="123"/>
      <c r="BT111" s="123"/>
      <c r="BU111" s="123"/>
      <c r="BV111" s="10"/>
      <c r="BW111" s="10"/>
      <c r="BX111" s="10"/>
      <c r="BY111" s="10"/>
      <c r="BZ111" s="10"/>
    </row>
    <row r="112" spans="1:78">
      <c r="G112" s="10"/>
      <c r="H112" s="10"/>
      <c r="I112" s="10"/>
      <c r="J112" s="10"/>
      <c r="K112" s="10"/>
      <c r="L112" s="10"/>
      <c r="M112" s="10"/>
      <c r="N112" s="10"/>
      <c r="O112" s="10"/>
      <c r="P112" s="10"/>
      <c r="Q112" s="10"/>
      <c r="BL112" s="2"/>
      <c r="BM112" s="53" t="s">
        <v>124</v>
      </c>
      <c r="BN112" s="15"/>
      <c r="BO112" s="15"/>
      <c r="BP112" s="15"/>
      <c r="BQ112" s="10"/>
      <c r="BR112" s="15"/>
      <c r="BS112" s="123"/>
      <c r="BT112" s="123"/>
      <c r="BU112" s="123"/>
      <c r="BV112" s="10"/>
      <c r="BW112" s="10"/>
      <c r="BX112" s="10"/>
      <c r="BY112" s="10"/>
      <c r="BZ112" s="10"/>
    </row>
    <row r="113" spans="1:78" ht="14.25">
      <c r="A113" s="40"/>
      <c r="B113" s="41"/>
      <c r="C113" s="41"/>
      <c r="D113" s="42"/>
      <c r="E113" s="42"/>
      <c r="G113" s="10"/>
      <c r="H113" s="10"/>
      <c r="I113" s="10"/>
      <c r="J113" s="10"/>
      <c r="K113" s="10"/>
      <c r="L113" s="10"/>
      <c r="M113" s="10"/>
      <c r="N113" s="10"/>
      <c r="O113" s="10"/>
      <c r="P113" s="10"/>
      <c r="Q113" s="10"/>
      <c r="BL113" s="2"/>
      <c r="BM113" s="53" t="s">
        <v>125</v>
      </c>
      <c r="BN113" s="15"/>
      <c r="BO113" s="15"/>
      <c r="BP113" s="15"/>
      <c r="BQ113" s="10"/>
      <c r="BR113" s="15"/>
      <c r="BS113" s="123"/>
      <c r="BT113" s="123"/>
      <c r="BU113" s="123"/>
      <c r="BV113" s="10"/>
      <c r="BW113" s="10"/>
      <c r="BX113" s="10"/>
      <c r="BY113" s="10"/>
      <c r="BZ113" s="10"/>
    </row>
    <row r="114" spans="1:78">
      <c r="G114" s="10"/>
      <c r="H114" s="10"/>
      <c r="I114" s="10"/>
      <c r="J114" s="10"/>
      <c r="K114" s="10"/>
      <c r="L114" s="10"/>
      <c r="M114" s="10"/>
      <c r="N114" s="10"/>
      <c r="O114" s="10"/>
      <c r="P114" s="10"/>
      <c r="Q114" s="10"/>
      <c r="BL114" s="2"/>
      <c r="BM114" s="53" t="s">
        <v>126</v>
      </c>
      <c r="BN114" s="15"/>
      <c r="BO114" s="15"/>
      <c r="BP114" s="15"/>
      <c r="BQ114" s="10"/>
      <c r="BR114" s="15"/>
      <c r="BS114" s="123"/>
      <c r="BT114" s="123"/>
      <c r="BU114" s="123"/>
      <c r="BV114" s="10"/>
      <c r="BW114" s="10"/>
      <c r="BX114" s="10"/>
      <c r="BY114" s="10"/>
      <c r="BZ114" s="10"/>
    </row>
    <row r="115" spans="1:78">
      <c r="G115" s="10"/>
      <c r="H115" s="10"/>
      <c r="I115" s="10"/>
      <c r="J115" s="10"/>
      <c r="K115" s="10"/>
      <c r="L115" s="10"/>
      <c r="M115" s="10"/>
      <c r="N115" s="10"/>
      <c r="O115" s="10"/>
      <c r="P115" s="10"/>
      <c r="Q115" s="10"/>
      <c r="BL115" s="2"/>
      <c r="BM115" s="53" t="s">
        <v>127</v>
      </c>
      <c r="BN115" s="15"/>
      <c r="BO115" s="15"/>
      <c r="BP115" s="15"/>
      <c r="BQ115" s="10"/>
      <c r="BR115" s="15"/>
      <c r="BS115" s="123"/>
      <c r="BT115" s="123"/>
      <c r="BU115" s="123"/>
      <c r="BV115" s="10"/>
      <c r="BW115" s="10"/>
      <c r="BX115" s="10"/>
      <c r="BY115" s="10"/>
      <c r="BZ115" s="10"/>
    </row>
    <row r="116" spans="1:78">
      <c r="G116" s="10"/>
      <c r="H116" s="10"/>
      <c r="I116" s="10"/>
      <c r="J116" s="10"/>
      <c r="K116" s="10"/>
      <c r="L116" s="10"/>
      <c r="M116" s="10"/>
      <c r="N116" s="10"/>
      <c r="O116" s="10"/>
      <c r="P116" s="10"/>
      <c r="Q116" s="10"/>
      <c r="BL116" s="2"/>
      <c r="BM116" s="53" t="s">
        <v>128</v>
      </c>
      <c r="BN116" s="15"/>
      <c r="BO116" s="15"/>
      <c r="BP116" s="15"/>
      <c r="BQ116" s="10"/>
      <c r="BR116" s="15"/>
      <c r="BS116" s="123"/>
      <c r="BT116" s="123"/>
      <c r="BU116" s="123"/>
      <c r="BV116" s="10"/>
      <c r="BW116" s="10"/>
      <c r="BX116" s="10"/>
      <c r="BY116" s="10"/>
      <c r="BZ116" s="10"/>
    </row>
    <row r="117" spans="1:78">
      <c r="G117" s="10"/>
      <c r="H117" s="10"/>
      <c r="I117" s="10"/>
      <c r="J117" s="10"/>
      <c r="K117" s="10"/>
      <c r="L117" s="10"/>
      <c r="M117" s="10"/>
      <c r="N117" s="10"/>
      <c r="O117" s="10"/>
      <c r="P117" s="10"/>
      <c r="Q117" s="10"/>
      <c r="BL117" s="2"/>
      <c r="BM117" s="53" t="s">
        <v>129</v>
      </c>
      <c r="BN117" s="15"/>
      <c r="BO117" s="15"/>
      <c r="BP117" s="15"/>
      <c r="BQ117" s="10"/>
      <c r="BR117" s="15"/>
      <c r="BS117" s="123"/>
      <c r="BT117" s="123"/>
      <c r="BU117" s="123"/>
      <c r="BV117" s="10"/>
      <c r="BW117" s="10"/>
      <c r="BX117" s="10"/>
      <c r="BY117" s="10"/>
      <c r="BZ117" s="10"/>
    </row>
    <row r="118" spans="1:78">
      <c r="G118" s="10"/>
      <c r="H118" s="10"/>
      <c r="I118" s="10"/>
      <c r="J118" s="10"/>
      <c r="K118" s="10"/>
      <c r="L118" s="10"/>
      <c r="M118" s="10"/>
      <c r="N118" s="10"/>
      <c r="O118" s="10"/>
      <c r="P118" s="10"/>
      <c r="Q118" s="10"/>
      <c r="BL118" s="2"/>
      <c r="BM118" s="53" t="s">
        <v>130</v>
      </c>
      <c r="BN118" s="15"/>
      <c r="BO118" s="15"/>
      <c r="BP118" s="15"/>
      <c r="BQ118" s="10"/>
      <c r="BR118" s="15"/>
      <c r="BS118" s="123"/>
      <c r="BT118" s="123"/>
      <c r="BU118" s="123"/>
      <c r="BV118" s="10"/>
      <c r="BW118" s="10"/>
      <c r="BX118" s="10"/>
      <c r="BY118" s="10"/>
      <c r="BZ118" s="10"/>
    </row>
    <row r="119" spans="1:78">
      <c r="G119" s="10"/>
      <c r="H119" s="10"/>
      <c r="I119" s="10"/>
      <c r="J119" s="10"/>
      <c r="K119" s="10"/>
      <c r="L119" s="10"/>
      <c r="M119" s="10"/>
      <c r="N119" s="10"/>
      <c r="O119" s="10"/>
      <c r="P119" s="10"/>
      <c r="Q119" s="10"/>
      <c r="BL119" s="2"/>
      <c r="BM119" s="53" t="s">
        <v>131</v>
      </c>
      <c r="BN119" s="15"/>
      <c r="BO119" s="15"/>
      <c r="BP119" s="15"/>
      <c r="BQ119" s="10"/>
      <c r="BR119" s="15"/>
      <c r="BS119" s="123"/>
      <c r="BT119" s="123"/>
      <c r="BU119" s="123"/>
      <c r="BV119" s="10"/>
      <c r="BW119" s="10"/>
      <c r="BX119" s="10"/>
      <c r="BY119" s="10"/>
      <c r="BZ119" s="10"/>
    </row>
    <row r="120" spans="1:78">
      <c r="G120" s="10"/>
      <c r="H120" s="10"/>
      <c r="I120" s="10"/>
      <c r="J120" s="10"/>
      <c r="K120" s="10"/>
      <c r="L120" s="10"/>
      <c r="M120" s="10"/>
      <c r="N120" s="10"/>
      <c r="O120" s="10"/>
      <c r="P120" s="10"/>
      <c r="Q120" s="10"/>
      <c r="BL120" s="2"/>
      <c r="BM120" s="53" t="s">
        <v>132</v>
      </c>
      <c r="BN120" s="15"/>
      <c r="BO120" s="15"/>
      <c r="BP120" s="15"/>
      <c r="BQ120" s="10"/>
      <c r="BR120" s="15"/>
      <c r="BS120" s="123"/>
      <c r="BT120" s="123"/>
      <c r="BU120" s="123"/>
      <c r="BV120" s="10"/>
      <c r="BW120" s="10"/>
      <c r="BX120" s="10"/>
      <c r="BY120" s="10"/>
      <c r="BZ120" s="10"/>
    </row>
    <row r="121" spans="1:78">
      <c r="G121" s="10"/>
      <c r="H121" s="10"/>
      <c r="I121" s="10"/>
      <c r="J121" s="10"/>
      <c r="K121" s="10"/>
      <c r="L121" s="10"/>
      <c r="M121" s="10"/>
      <c r="N121" s="10"/>
      <c r="O121" s="10"/>
      <c r="P121" s="10"/>
      <c r="Q121" s="10"/>
      <c r="BL121" s="2"/>
      <c r="BM121" s="53" t="s">
        <v>133</v>
      </c>
      <c r="BN121" s="15"/>
      <c r="BO121" s="15"/>
      <c r="BP121" s="15"/>
      <c r="BQ121" s="10"/>
      <c r="BR121" s="15"/>
      <c r="BS121" s="123"/>
      <c r="BT121" s="123"/>
      <c r="BU121" s="123"/>
      <c r="BV121" s="10"/>
      <c r="BW121" s="10"/>
      <c r="BX121" s="10"/>
      <c r="BY121" s="10"/>
      <c r="BZ121" s="10"/>
    </row>
    <row r="122" spans="1:78">
      <c r="G122" s="10"/>
      <c r="H122" s="10"/>
      <c r="I122" s="10"/>
      <c r="J122" s="10"/>
      <c r="K122" s="10"/>
      <c r="L122" s="10"/>
      <c r="M122" s="10"/>
      <c r="N122" s="10"/>
      <c r="O122" s="10"/>
      <c r="P122" s="10"/>
      <c r="Q122" s="10"/>
      <c r="BL122" s="2"/>
      <c r="BM122" s="53" t="s">
        <v>134</v>
      </c>
      <c r="BN122" s="15"/>
      <c r="BO122" s="15"/>
      <c r="BP122" s="15"/>
      <c r="BQ122" s="10"/>
      <c r="BR122" s="15"/>
      <c r="BS122" s="123"/>
      <c r="BT122" s="123"/>
      <c r="BU122" s="123"/>
      <c r="BV122" s="10"/>
      <c r="BW122" s="10"/>
      <c r="BX122" s="10"/>
      <c r="BY122" s="10"/>
      <c r="BZ122" s="10"/>
    </row>
    <row r="123" spans="1:78" ht="14.25">
      <c r="G123" s="10"/>
      <c r="H123" s="10"/>
      <c r="I123" s="10"/>
      <c r="J123" s="10"/>
      <c r="K123" s="10"/>
      <c r="L123" s="10"/>
      <c r="M123" s="10"/>
      <c r="N123" s="10"/>
      <c r="O123" s="10"/>
      <c r="P123" s="10"/>
      <c r="Q123" s="10"/>
      <c r="BL123" s="2"/>
      <c r="BM123" s="55" t="s">
        <v>135</v>
      </c>
      <c r="BN123" s="23"/>
      <c r="BO123" s="23"/>
      <c r="BP123" s="23"/>
      <c r="BQ123" s="22"/>
      <c r="BR123" s="23"/>
      <c r="BS123" s="124"/>
      <c r="BT123" s="124"/>
      <c r="BU123" s="123"/>
      <c r="BV123" s="10"/>
      <c r="BW123" s="10"/>
      <c r="BX123" s="10"/>
      <c r="BY123" s="10"/>
      <c r="BZ123" s="10"/>
    </row>
    <row r="124" spans="1:78">
      <c r="G124" s="10"/>
      <c r="H124" s="10"/>
      <c r="I124" s="10"/>
      <c r="J124" s="10"/>
      <c r="K124" s="10"/>
      <c r="L124" s="10"/>
      <c r="M124" s="10"/>
      <c r="N124" s="10"/>
      <c r="O124" s="10"/>
      <c r="P124" s="10"/>
      <c r="Q124" s="10"/>
      <c r="BL124" s="2"/>
      <c r="BM124" s="53" t="s">
        <v>136</v>
      </c>
      <c r="BN124" s="15"/>
      <c r="BO124" s="15"/>
      <c r="BP124" s="15"/>
      <c r="BQ124" s="10"/>
      <c r="BR124" s="15"/>
      <c r="BS124" s="123"/>
      <c r="BT124" s="123"/>
      <c r="BU124" s="123"/>
      <c r="BV124" s="10"/>
      <c r="BW124" s="10"/>
      <c r="BX124" s="10"/>
      <c r="BY124" s="10"/>
      <c r="BZ124" s="10"/>
    </row>
    <row r="125" spans="1:78">
      <c r="G125" s="10"/>
      <c r="H125" s="10"/>
      <c r="I125" s="10"/>
      <c r="J125" s="10"/>
      <c r="K125" s="10"/>
      <c r="L125" s="10"/>
      <c r="M125" s="10"/>
      <c r="N125" s="10"/>
      <c r="O125" s="10"/>
      <c r="P125" s="10"/>
      <c r="Q125" s="10"/>
      <c r="BL125" s="2"/>
      <c r="BM125" s="53" t="s">
        <v>137</v>
      </c>
      <c r="BN125" s="15"/>
      <c r="BO125" s="15"/>
      <c r="BP125" s="15"/>
      <c r="BQ125" s="10"/>
      <c r="BR125" s="15"/>
      <c r="BS125" s="123"/>
      <c r="BT125" s="123"/>
      <c r="BU125" s="123"/>
      <c r="BV125" s="10"/>
      <c r="BW125" s="10"/>
      <c r="BX125" s="10"/>
      <c r="BY125" s="10"/>
      <c r="BZ125" s="10"/>
    </row>
    <row r="126" spans="1:78">
      <c r="G126" s="10"/>
      <c r="H126" s="10"/>
      <c r="I126" s="10"/>
      <c r="J126" s="10"/>
      <c r="K126" s="10"/>
      <c r="L126" s="10"/>
      <c r="M126" s="10"/>
      <c r="N126" s="10"/>
      <c r="O126" s="10"/>
      <c r="P126" s="10"/>
      <c r="Q126" s="10"/>
      <c r="BL126" s="2"/>
      <c r="BM126" s="53" t="s">
        <v>138</v>
      </c>
      <c r="BN126" s="15"/>
      <c r="BO126" s="15"/>
      <c r="BP126" s="15"/>
      <c r="BQ126" s="10"/>
      <c r="BR126" s="15"/>
      <c r="BS126" s="123"/>
      <c r="BT126" s="123"/>
      <c r="BU126" s="123"/>
      <c r="BV126" s="10"/>
      <c r="BW126" s="10"/>
      <c r="BX126" s="10"/>
      <c r="BY126" s="10"/>
      <c r="BZ126" s="10"/>
    </row>
    <row r="127" spans="1:78">
      <c r="G127" s="10"/>
      <c r="H127" s="10"/>
      <c r="I127" s="10"/>
      <c r="J127" s="10"/>
      <c r="K127" s="10"/>
      <c r="L127" s="10"/>
      <c r="M127" s="10"/>
      <c r="N127" s="10"/>
      <c r="O127" s="10"/>
      <c r="P127" s="10"/>
      <c r="Q127" s="10"/>
      <c r="BL127" s="2"/>
      <c r="BM127" s="53" t="s">
        <v>9</v>
      </c>
      <c r="BN127" s="15"/>
      <c r="BO127" s="15"/>
      <c r="BP127" s="15"/>
      <c r="BQ127" s="10"/>
      <c r="BR127" s="15"/>
      <c r="BS127" s="123"/>
      <c r="BT127" s="123"/>
      <c r="BU127" s="123"/>
      <c r="BV127" s="10"/>
      <c r="BW127" s="10"/>
      <c r="BX127" s="10"/>
      <c r="BY127" s="10"/>
      <c r="BZ127" s="10"/>
    </row>
    <row r="128" spans="1:78">
      <c r="G128" s="10"/>
      <c r="H128" s="10"/>
      <c r="I128" s="10"/>
      <c r="J128" s="10"/>
      <c r="K128" s="10"/>
      <c r="L128" s="10"/>
      <c r="M128" s="10"/>
      <c r="N128" s="10"/>
      <c r="O128" s="10"/>
      <c r="P128" s="10"/>
      <c r="Q128" s="10"/>
      <c r="BL128" s="2"/>
      <c r="BM128" s="53" t="s">
        <v>139</v>
      </c>
      <c r="BN128" s="15"/>
      <c r="BO128" s="15"/>
      <c r="BP128" s="15"/>
      <c r="BQ128" s="10"/>
      <c r="BR128" s="15"/>
      <c r="BS128" s="123"/>
      <c r="BT128" s="123"/>
      <c r="BU128" s="123"/>
      <c r="BV128" s="10"/>
      <c r="BW128" s="10"/>
      <c r="BX128" s="10"/>
      <c r="BY128" s="10"/>
      <c r="BZ128" s="10"/>
    </row>
    <row r="129" spans="6:78">
      <c r="G129" s="10"/>
      <c r="H129" s="10"/>
      <c r="I129" s="10"/>
      <c r="J129" s="10"/>
      <c r="K129" s="10"/>
      <c r="L129" s="10"/>
      <c r="M129" s="10"/>
      <c r="N129" s="10"/>
      <c r="O129" s="10"/>
      <c r="P129" s="10"/>
      <c r="Q129" s="10"/>
      <c r="BL129" s="2"/>
      <c r="BM129" s="53" t="s">
        <v>140</v>
      </c>
      <c r="BN129" s="15"/>
      <c r="BO129" s="15"/>
      <c r="BP129" s="15"/>
      <c r="BQ129" s="10"/>
      <c r="BR129" s="15"/>
      <c r="BS129" s="123"/>
      <c r="BT129" s="123"/>
      <c r="BU129" s="123"/>
      <c r="BV129" s="10"/>
      <c r="BW129" s="10"/>
      <c r="BX129" s="10"/>
      <c r="BY129" s="10"/>
      <c r="BZ129" s="10"/>
    </row>
    <row r="130" spans="6:78">
      <c r="G130" s="10"/>
      <c r="H130" s="10"/>
      <c r="I130" s="10"/>
      <c r="J130" s="10"/>
      <c r="K130" s="10"/>
      <c r="L130" s="10"/>
      <c r="M130" s="10"/>
      <c r="N130" s="10"/>
      <c r="O130" s="10"/>
      <c r="P130" s="10"/>
      <c r="Q130" s="10"/>
      <c r="BL130" s="2"/>
      <c r="BM130" s="53" t="s">
        <v>141</v>
      </c>
      <c r="BN130" s="15"/>
      <c r="BO130" s="15"/>
      <c r="BP130" s="15"/>
      <c r="BQ130" s="10"/>
      <c r="BR130" s="15"/>
      <c r="BS130" s="123"/>
      <c r="BT130" s="123"/>
      <c r="BU130" s="123"/>
      <c r="BV130" s="10"/>
      <c r="BW130" s="10"/>
      <c r="BX130" s="10"/>
      <c r="BY130" s="10"/>
      <c r="BZ130" s="10"/>
    </row>
    <row r="131" spans="6:78">
      <c r="G131" s="10"/>
      <c r="H131" s="10"/>
      <c r="I131" s="10"/>
      <c r="J131" s="10"/>
      <c r="K131" s="10"/>
      <c r="L131" s="10"/>
      <c r="M131" s="10"/>
      <c r="N131" s="10"/>
      <c r="O131" s="10"/>
      <c r="P131" s="10"/>
      <c r="Q131" s="10"/>
      <c r="BL131" s="2"/>
      <c r="BM131" s="53" t="s">
        <v>142</v>
      </c>
      <c r="BN131" s="15"/>
      <c r="BO131" s="15"/>
      <c r="BP131" s="15"/>
      <c r="BQ131" s="10"/>
      <c r="BR131" s="15"/>
      <c r="BS131" s="123"/>
      <c r="BT131" s="123"/>
      <c r="BU131" s="123"/>
      <c r="BV131" s="10"/>
      <c r="BW131" s="10"/>
      <c r="BX131" s="10"/>
      <c r="BY131" s="10"/>
      <c r="BZ131" s="10"/>
    </row>
    <row r="132" spans="6:78">
      <c r="G132" s="10"/>
      <c r="H132" s="10"/>
      <c r="I132" s="10"/>
      <c r="J132" s="10"/>
      <c r="K132" s="10"/>
      <c r="L132" s="10"/>
      <c r="M132" s="10"/>
      <c r="N132" s="10"/>
      <c r="O132" s="10"/>
      <c r="P132" s="10"/>
      <c r="Q132" s="10"/>
      <c r="BL132" s="2"/>
      <c r="BM132" s="53" t="s">
        <v>143</v>
      </c>
      <c r="BN132" s="15"/>
      <c r="BO132" s="15"/>
      <c r="BP132" s="15"/>
      <c r="BQ132" s="10"/>
      <c r="BR132" s="15"/>
      <c r="BS132" s="123"/>
      <c r="BT132" s="123"/>
      <c r="BU132" s="123"/>
      <c r="BV132" s="10"/>
      <c r="BW132" s="10"/>
      <c r="BX132" s="10"/>
      <c r="BY132" s="10"/>
      <c r="BZ132" s="10"/>
    </row>
    <row r="133" spans="6:78">
      <c r="G133" s="10"/>
      <c r="H133" s="10"/>
      <c r="I133" s="10"/>
      <c r="J133" s="10"/>
      <c r="K133" s="10"/>
      <c r="L133" s="10"/>
      <c r="M133" s="10"/>
      <c r="N133" s="10"/>
      <c r="O133" s="10"/>
      <c r="P133" s="10"/>
      <c r="Q133" s="10"/>
      <c r="BL133" s="2"/>
      <c r="BM133" s="53" t="s">
        <v>144</v>
      </c>
      <c r="BN133" s="15"/>
      <c r="BO133" s="15"/>
      <c r="BP133" s="15"/>
      <c r="BQ133" s="10"/>
      <c r="BR133" s="15"/>
      <c r="BS133" s="123"/>
      <c r="BT133" s="123"/>
      <c r="BU133" s="123"/>
      <c r="BV133" s="10"/>
      <c r="BW133" s="10"/>
      <c r="BX133" s="10"/>
      <c r="BY133" s="10"/>
      <c r="BZ133" s="10"/>
    </row>
    <row r="134" spans="6:78">
      <c r="G134" s="10"/>
      <c r="H134" s="10"/>
      <c r="I134" s="10"/>
      <c r="J134" s="10"/>
      <c r="K134" s="10"/>
      <c r="L134" s="10"/>
      <c r="M134" s="10"/>
      <c r="N134" s="10"/>
      <c r="O134" s="10"/>
      <c r="P134" s="10"/>
      <c r="Q134" s="10"/>
      <c r="BL134" s="2"/>
      <c r="BM134" s="53" t="s">
        <v>145</v>
      </c>
      <c r="BN134" s="15"/>
      <c r="BO134" s="15"/>
      <c r="BP134" s="15"/>
      <c r="BQ134" s="10"/>
      <c r="BR134" s="15"/>
      <c r="BS134" s="123"/>
      <c r="BT134" s="123"/>
      <c r="BU134" s="123"/>
      <c r="BV134" s="10"/>
      <c r="BW134" s="10"/>
      <c r="BX134" s="10"/>
      <c r="BY134" s="10"/>
      <c r="BZ134" s="10"/>
    </row>
    <row r="135" spans="6:78">
      <c r="G135" s="10"/>
      <c r="H135" s="10"/>
      <c r="I135" s="10"/>
      <c r="J135" s="10"/>
      <c r="K135" s="10"/>
      <c r="L135" s="10"/>
      <c r="M135" s="10"/>
      <c r="N135" s="10"/>
      <c r="O135" s="10"/>
      <c r="P135" s="10"/>
      <c r="Q135" s="10"/>
      <c r="BL135" s="2"/>
      <c r="BM135" s="53" t="s">
        <v>146</v>
      </c>
      <c r="BN135" s="15"/>
      <c r="BO135" s="15"/>
      <c r="BP135" s="15"/>
      <c r="BQ135" s="10"/>
      <c r="BR135" s="15"/>
      <c r="BS135" s="123"/>
      <c r="BT135" s="123"/>
      <c r="BU135" s="123"/>
      <c r="BV135" s="10"/>
      <c r="BW135" s="10"/>
      <c r="BX135" s="10"/>
      <c r="BY135" s="10"/>
      <c r="BZ135" s="10"/>
    </row>
    <row r="136" spans="6:78">
      <c r="G136" s="10"/>
      <c r="H136" s="10"/>
      <c r="I136" s="10"/>
      <c r="J136" s="10"/>
      <c r="K136" s="10"/>
      <c r="L136" s="10"/>
      <c r="M136" s="10"/>
      <c r="N136" s="10"/>
      <c r="O136" s="10"/>
      <c r="P136" s="10"/>
      <c r="Q136" s="10"/>
      <c r="BL136" s="2"/>
      <c r="BM136" s="53" t="s">
        <v>147</v>
      </c>
      <c r="BN136" s="15"/>
      <c r="BO136" s="15"/>
      <c r="BP136" s="15"/>
      <c r="BQ136" s="10"/>
      <c r="BR136" s="15"/>
      <c r="BS136" s="123"/>
      <c r="BT136" s="123"/>
      <c r="BU136" s="123"/>
      <c r="BV136" s="10"/>
      <c r="BW136" s="10"/>
      <c r="BX136" s="10"/>
      <c r="BY136" s="10"/>
      <c r="BZ136" s="10"/>
    </row>
    <row r="137" spans="6:78" ht="14.25">
      <c r="G137" s="22"/>
      <c r="H137" s="22"/>
      <c r="I137" s="22"/>
      <c r="J137" s="22"/>
      <c r="K137" s="22"/>
      <c r="L137" s="22"/>
      <c r="M137" s="22"/>
      <c r="N137" s="22"/>
      <c r="O137" s="22"/>
      <c r="P137" s="22"/>
      <c r="Q137" s="22"/>
      <c r="R137" s="43"/>
      <c r="S137" s="43"/>
      <c r="T137" s="43"/>
      <c r="U137" s="43"/>
      <c r="V137" s="43"/>
      <c r="W137" s="43"/>
      <c r="X137" s="43"/>
      <c r="Y137" s="43"/>
      <c r="Z137" s="43"/>
      <c r="BL137" s="2"/>
      <c r="BM137" s="53" t="s">
        <v>148</v>
      </c>
      <c r="BN137" s="15"/>
      <c r="BO137" s="15"/>
      <c r="BP137" s="15"/>
      <c r="BQ137" s="10"/>
      <c r="BR137" s="15"/>
      <c r="BS137" s="123"/>
      <c r="BT137" s="123"/>
      <c r="BU137" s="123"/>
      <c r="BV137" s="10"/>
      <c r="BW137" s="10"/>
      <c r="BX137" s="10"/>
      <c r="BY137" s="10"/>
      <c r="BZ137" s="10"/>
    </row>
    <row r="138" spans="6:78">
      <c r="G138" s="10"/>
      <c r="H138" s="10"/>
      <c r="I138" s="10"/>
      <c r="J138" s="10"/>
      <c r="K138" s="10"/>
      <c r="L138" s="10"/>
      <c r="M138" s="10"/>
      <c r="N138" s="10"/>
      <c r="O138" s="10"/>
      <c r="P138" s="10"/>
      <c r="Q138" s="10"/>
      <c r="BL138" s="2"/>
      <c r="BM138" s="53" t="s">
        <v>149</v>
      </c>
      <c r="BN138" s="15"/>
      <c r="BO138" s="15"/>
      <c r="BP138" s="15"/>
      <c r="BQ138" s="10"/>
      <c r="BR138" s="15"/>
      <c r="BS138" s="123"/>
      <c r="BT138" s="123"/>
      <c r="BU138" s="123"/>
      <c r="BV138" s="10"/>
      <c r="BW138" s="10"/>
      <c r="BX138" s="10"/>
      <c r="BY138" s="10"/>
      <c r="BZ138" s="10"/>
    </row>
    <row r="139" spans="6:78" ht="14.25">
      <c r="F139" s="43"/>
      <c r="G139" s="10"/>
      <c r="H139" s="10"/>
      <c r="I139" s="10"/>
      <c r="J139" s="10"/>
      <c r="K139" s="10"/>
      <c r="L139" s="10"/>
      <c r="M139" s="10"/>
      <c r="N139" s="10"/>
      <c r="O139" s="10"/>
      <c r="P139" s="10"/>
      <c r="Q139" s="10"/>
      <c r="BL139" s="2"/>
      <c r="BM139" s="53" t="s">
        <v>150</v>
      </c>
      <c r="BN139" s="15"/>
      <c r="BO139" s="15"/>
      <c r="BP139" s="15"/>
      <c r="BQ139" s="10"/>
      <c r="BR139" s="15"/>
      <c r="BS139" s="123"/>
      <c r="BT139" s="123"/>
      <c r="BU139" s="123"/>
      <c r="BV139" s="10"/>
      <c r="BW139" s="10"/>
      <c r="BX139" s="10"/>
      <c r="BY139" s="10"/>
      <c r="BZ139" s="10"/>
    </row>
    <row r="140" spans="6:78">
      <c r="G140" s="10"/>
      <c r="H140" s="10"/>
      <c r="I140" s="10"/>
      <c r="J140" s="10"/>
      <c r="K140" s="10"/>
      <c r="L140" s="10"/>
      <c r="M140" s="10"/>
      <c r="N140" s="10"/>
      <c r="O140" s="10"/>
      <c r="P140" s="10"/>
      <c r="Q140" s="10"/>
      <c r="BL140" s="2"/>
      <c r="BM140" s="53" t="s">
        <v>151</v>
      </c>
      <c r="BN140" s="15"/>
      <c r="BO140" s="15"/>
      <c r="BP140" s="15"/>
      <c r="BQ140" s="10"/>
      <c r="BR140" s="15"/>
      <c r="BS140" s="123"/>
      <c r="BT140" s="123"/>
      <c r="BU140" s="123"/>
      <c r="BV140" s="10"/>
      <c r="BW140" s="10"/>
      <c r="BX140" s="10"/>
      <c r="BY140" s="10"/>
      <c r="BZ140" s="10"/>
    </row>
    <row r="141" spans="6:78">
      <c r="G141" s="10"/>
      <c r="H141" s="10"/>
      <c r="I141" s="10"/>
      <c r="J141" s="10"/>
      <c r="K141" s="10"/>
      <c r="L141" s="10"/>
      <c r="M141" s="10"/>
      <c r="N141" s="10"/>
      <c r="O141" s="10"/>
      <c r="P141" s="10"/>
      <c r="Q141" s="10"/>
      <c r="BL141" s="2"/>
      <c r="BM141" s="53" t="s">
        <v>152</v>
      </c>
      <c r="BN141" s="15"/>
      <c r="BO141" s="15"/>
      <c r="BP141" s="15"/>
      <c r="BQ141" s="10"/>
      <c r="BR141" s="15"/>
      <c r="BS141" s="123"/>
      <c r="BT141" s="123"/>
      <c r="BU141" s="123"/>
      <c r="BV141" s="10"/>
      <c r="BW141" s="10"/>
      <c r="BX141" s="10"/>
      <c r="BY141" s="10"/>
      <c r="BZ141" s="10"/>
    </row>
    <row r="142" spans="6:78">
      <c r="G142" s="10"/>
      <c r="H142" s="10"/>
      <c r="I142" s="10"/>
      <c r="J142" s="10"/>
      <c r="K142" s="10"/>
      <c r="L142" s="10"/>
      <c r="M142" s="10"/>
      <c r="N142" s="10"/>
      <c r="O142" s="10"/>
      <c r="P142" s="10"/>
      <c r="Q142" s="10"/>
      <c r="BL142" s="2"/>
      <c r="BM142" s="53" t="s">
        <v>153</v>
      </c>
      <c r="BN142" s="15"/>
      <c r="BO142" s="15"/>
      <c r="BP142" s="15"/>
      <c r="BQ142" s="10"/>
      <c r="BR142" s="15"/>
      <c r="BS142" s="123"/>
      <c r="BT142" s="123"/>
      <c r="BU142" s="123"/>
      <c r="BV142" s="10"/>
      <c r="BW142" s="10"/>
      <c r="BX142" s="10"/>
      <c r="BY142" s="10"/>
      <c r="BZ142" s="10"/>
    </row>
    <row r="143" spans="6:78">
      <c r="G143" s="10"/>
      <c r="H143" s="10"/>
      <c r="I143" s="10"/>
      <c r="J143" s="10"/>
      <c r="K143" s="10"/>
      <c r="L143" s="10"/>
      <c r="M143" s="10"/>
      <c r="N143" s="10"/>
      <c r="O143" s="10"/>
      <c r="P143" s="10"/>
      <c r="Q143" s="10"/>
      <c r="BL143" s="2"/>
      <c r="BM143" s="53" t="s">
        <v>154</v>
      </c>
      <c r="BN143" s="15"/>
      <c r="BO143" s="15"/>
      <c r="BP143" s="15"/>
      <c r="BQ143" s="10"/>
      <c r="BR143" s="15"/>
      <c r="BS143" s="123"/>
      <c r="BT143" s="123"/>
      <c r="BU143" s="123"/>
      <c r="BV143" s="10"/>
      <c r="BW143" s="10"/>
      <c r="BX143" s="10"/>
      <c r="BY143" s="10"/>
      <c r="BZ143" s="10"/>
    </row>
    <row r="144" spans="6:78">
      <c r="G144" s="10"/>
      <c r="H144" s="10"/>
      <c r="I144" s="10"/>
      <c r="J144" s="10"/>
      <c r="K144" s="10"/>
      <c r="L144" s="10"/>
      <c r="M144" s="10"/>
      <c r="N144" s="10"/>
      <c r="O144" s="10"/>
      <c r="P144" s="10"/>
      <c r="Q144" s="10"/>
      <c r="BL144" s="2"/>
      <c r="BM144" s="53" t="s">
        <v>155</v>
      </c>
      <c r="BN144" s="15"/>
      <c r="BO144" s="15"/>
      <c r="BP144" s="15"/>
      <c r="BQ144" s="10"/>
      <c r="BR144" s="15"/>
      <c r="BS144" s="123"/>
      <c r="BT144" s="123"/>
      <c r="BU144" s="123"/>
      <c r="BV144" s="10"/>
      <c r="BW144" s="10"/>
      <c r="BX144" s="10"/>
      <c r="BY144" s="10"/>
      <c r="BZ144" s="10"/>
    </row>
    <row r="145" spans="7:78">
      <c r="G145" s="10"/>
      <c r="H145" s="10"/>
      <c r="I145" s="10"/>
      <c r="J145" s="10"/>
      <c r="K145" s="10"/>
      <c r="L145" s="10"/>
      <c r="M145" s="10"/>
      <c r="N145" s="10"/>
      <c r="O145" s="10"/>
      <c r="P145" s="10"/>
      <c r="Q145" s="10"/>
      <c r="BL145" s="2"/>
      <c r="BM145" s="53" t="s">
        <v>156</v>
      </c>
      <c r="BN145" s="15"/>
      <c r="BO145" s="15"/>
      <c r="BP145" s="15"/>
      <c r="BQ145" s="10"/>
      <c r="BR145" s="15"/>
      <c r="BS145" s="123"/>
      <c r="BT145" s="123"/>
      <c r="BU145" s="123"/>
      <c r="BV145" s="10"/>
      <c r="BW145" s="10"/>
      <c r="BX145" s="10"/>
      <c r="BY145" s="10"/>
      <c r="BZ145" s="10"/>
    </row>
    <row r="146" spans="7:78">
      <c r="G146" s="10"/>
      <c r="H146" s="10"/>
      <c r="I146" s="10"/>
      <c r="J146" s="10"/>
      <c r="K146" s="10"/>
      <c r="L146" s="10"/>
      <c r="M146" s="10"/>
      <c r="N146" s="10"/>
      <c r="O146" s="10"/>
      <c r="P146" s="10"/>
      <c r="Q146" s="10"/>
      <c r="BL146" s="2"/>
      <c r="BM146" s="53" t="s">
        <v>157</v>
      </c>
      <c r="BN146" s="15"/>
      <c r="BO146" s="15"/>
      <c r="BP146" s="15"/>
      <c r="BQ146" s="10"/>
      <c r="BR146" s="15"/>
      <c r="BS146" s="123"/>
      <c r="BT146" s="123"/>
      <c r="BU146" s="123"/>
      <c r="BV146" s="10"/>
      <c r="BW146" s="10"/>
      <c r="BX146" s="10"/>
      <c r="BY146" s="10"/>
      <c r="BZ146" s="10"/>
    </row>
    <row r="147" spans="7:78">
      <c r="G147" s="10"/>
      <c r="H147" s="10"/>
      <c r="I147" s="10"/>
      <c r="J147" s="10"/>
      <c r="K147" s="10"/>
      <c r="L147" s="10"/>
      <c r="M147" s="10"/>
      <c r="N147" s="10"/>
      <c r="O147" s="10"/>
      <c r="P147" s="10"/>
      <c r="Q147" s="10"/>
      <c r="BL147" s="2"/>
      <c r="BM147" s="53" t="s">
        <v>158</v>
      </c>
      <c r="BN147" s="15"/>
      <c r="BO147" s="15"/>
      <c r="BP147" s="15"/>
      <c r="BQ147" s="10"/>
      <c r="BR147" s="15"/>
      <c r="BS147" s="123"/>
      <c r="BT147" s="123"/>
      <c r="BU147" s="123"/>
      <c r="BV147" s="10"/>
      <c r="BW147" s="10"/>
      <c r="BX147" s="10"/>
      <c r="BY147" s="10"/>
      <c r="BZ147" s="10"/>
    </row>
    <row r="148" spans="7:78">
      <c r="G148" s="10"/>
      <c r="H148" s="10"/>
      <c r="I148" s="10"/>
      <c r="J148" s="10"/>
      <c r="K148" s="10"/>
      <c r="L148" s="10"/>
      <c r="M148" s="10"/>
      <c r="N148" s="10"/>
      <c r="O148" s="10"/>
      <c r="P148" s="10"/>
      <c r="Q148" s="10"/>
      <c r="BL148" s="2"/>
      <c r="BM148" s="53" t="s">
        <v>159</v>
      </c>
      <c r="BN148" s="15"/>
      <c r="BO148" s="15"/>
      <c r="BP148" s="15"/>
      <c r="BQ148" s="10"/>
      <c r="BR148" s="15"/>
      <c r="BS148" s="123"/>
      <c r="BT148" s="123"/>
      <c r="BU148" s="123"/>
      <c r="BV148" s="10"/>
      <c r="BW148" s="10"/>
      <c r="BX148" s="10"/>
      <c r="BY148" s="10"/>
      <c r="BZ148" s="10"/>
    </row>
    <row r="149" spans="7:78">
      <c r="G149" s="10"/>
      <c r="H149" s="10"/>
      <c r="I149" s="10"/>
      <c r="J149" s="10"/>
      <c r="K149" s="10"/>
      <c r="L149" s="10"/>
      <c r="M149" s="10"/>
      <c r="N149" s="10"/>
      <c r="O149" s="10"/>
      <c r="P149" s="10"/>
      <c r="Q149" s="10"/>
      <c r="BL149" s="2"/>
      <c r="BM149" s="53" t="s">
        <v>160</v>
      </c>
      <c r="BN149" s="15"/>
      <c r="BO149" s="15"/>
      <c r="BP149" s="15"/>
      <c r="BQ149" s="10"/>
      <c r="BR149" s="15"/>
      <c r="BS149" s="123"/>
      <c r="BT149" s="123"/>
      <c r="BU149" s="123"/>
      <c r="BV149" s="10"/>
      <c r="BW149" s="10"/>
      <c r="BX149" s="10"/>
      <c r="BY149" s="10"/>
      <c r="BZ149" s="10"/>
    </row>
    <row r="150" spans="7:78">
      <c r="G150" s="10"/>
      <c r="H150" s="10"/>
      <c r="I150" s="10"/>
      <c r="J150" s="10"/>
      <c r="K150" s="10"/>
      <c r="L150" s="10"/>
      <c r="M150" s="10"/>
      <c r="N150" s="10"/>
      <c r="O150" s="10"/>
      <c r="P150" s="10"/>
      <c r="Q150" s="10"/>
      <c r="BL150" s="2"/>
      <c r="BM150" s="53" t="s">
        <v>161</v>
      </c>
      <c r="BN150" s="15"/>
      <c r="BO150" s="15"/>
      <c r="BP150" s="15"/>
      <c r="BQ150" s="10"/>
      <c r="BR150" s="15"/>
      <c r="BS150" s="123"/>
      <c r="BT150" s="123"/>
      <c r="BU150" s="123"/>
      <c r="BV150" s="10"/>
      <c r="BW150" s="10"/>
      <c r="BX150" s="10"/>
      <c r="BY150" s="10"/>
      <c r="BZ150" s="10"/>
    </row>
    <row r="151" spans="7:78">
      <c r="G151" s="10"/>
      <c r="H151" s="10"/>
      <c r="I151" s="10"/>
      <c r="J151" s="10"/>
      <c r="K151" s="10"/>
      <c r="L151" s="10"/>
      <c r="M151" s="10"/>
      <c r="N151" s="10"/>
      <c r="O151" s="10"/>
      <c r="P151" s="10"/>
      <c r="Q151" s="10"/>
      <c r="BL151" s="2"/>
      <c r="BM151" s="53" t="s">
        <v>162</v>
      </c>
      <c r="BN151" s="15"/>
      <c r="BO151" s="15"/>
      <c r="BP151" s="15"/>
      <c r="BQ151" s="10"/>
      <c r="BR151" s="15"/>
      <c r="BS151" s="123"/>
      <c r="BT151" s="123"/>
      <c r="BU151" s="123"/>
      <c r="BV151" s="10"/>
      <c r="BW151" s="10"/>
      <c r="BX151" s="10"/>
      <c r="BY151" s="10"/>
      <c r="BZ151" s="10"/>
    </row>
    <row r="152" spans="7:78">
      <c r="G152" s="10"/>
      <c r="H152" s="10"/>
      <c r="I152" s="10"/>
      <c r="J152" s="10"/>
      <c r="K152" s="10"/>
      <c r="L152" s="10"/>
      <c r="M152" s="10"/>
      <c r="N152" s="10"/>
      <c r="O152" s="10"/>
      <c r="P152" s="10"/>
      <c r="Q152" s="10"/>
      <c r="BL152" s="2"/>
      <c r="BM152" s="53" t="s">
        <v>163</v>
      </c>
      <c r="BN152" s="15"/>
      <c r="BO152" s="15"/>
      <c r="BP152" s="15"/>
      <c r="BQ152" s="10"/>
      <c r="BR152" s="15"/>
      <c r="BS152" s="123"/>
      <c r="BT152" s="123"/>
      <c r="BU152" s="123"/>
      <c r="BV152" s="10"/>
      <c r="BW152" s="10"/>
      <c r="BX152" s="10"/>
      <c r="BY152" s="10"/>
      <c r="BZ152" s="10"/>
    </row>
    <row r="153" spans="7:78">
      <c r="G153" s="10"/>
      <c r="H153" s="10"/>
      <c r="I153" s="10"/>
      <c r="J153" s="10"/>
      <c r="K153" s="10"/>
      <c r="L153" s="10"/>
      <c r="M153" s="10"/>
      <c r="N153" s="10"/>
      <c r="O153" s="10"/>
      <c r="P153" s="10"/>
      <c r="Q153" s="10"/>
      <c r="BL153" s="2"/>
      <c r="BM153" s="53" t="s">
        <v>164</v>
      </c>
      <c r="BN153" s="15"/>
      <c r="BO153" s="15"/>
      <c r="BP153" s="15"/>
      <c r="BQ153" s="10"/>
      <c r="BR153" s="15"/>
      <c r="BS153" s="123"/>
      <c r="BT153" s="123"/>
      <c r="BU153" s="123"/>
      <c r="BV153" s="10"/>
      <c r="BW153" s="10"/>
      <c r="BX153" s="10"/>
      <c r="BY153" s="10"/>
      <c r="BZ153" s="10"/>
    </row>
    <row r="154" spans="7:78">
      <c r="G154" s="10"/>
      <c r="H154" s="10"/>
      <c r="I154" s="10"/>
      <c r="J154" s="10"/>
      <c r="K154" s="10"/>
      <c r="L154" s="10"/>
      <c r="M154" s="10"/>
      <c r="N154" s="10"/>
      <c r="O154" s="10"/>
      <c r="P154" s="10"/>
      <c r="Q154" s="10"/>
      <c r="BL154" s="2"/>
      <c r="BM154" s="53" t="s">
        <v>165</v>
      </c>
      <c r="BN154" s="15"/>
      <c r="BO154" s="15"/>
      <c r="BP154" s="15"/>
      <c r="BQ154" s="10"/>
      <c r="BR154" s="15"/>
      <c r="BS154" s="123"/>
      <c r="BT154" s="123"/>
      <c r="BU154" s="123"/>
      <c r="BV154" s="10"/>
      <c r="BW154" s="10"/>
      <c r="BX154" s="10"/>
      <c r="BY154" s="10"/>
      <c r="BZ154" s="10"/>
    </row>
    <row r="155" spans="7:78">
      <c r="G155" s="10"/>
      <c r="H155" s="10"/>
      <c r="I155" s="10"/>
      <c r="J155" s="10"/>
      <c r="K155" s="10"/>
      <c r="L155" s="10"/>
      <c r="M155" s="10"/>
      <c r="N155" s="10"/>
      <c r="O155" s="10"/>
      <c r="P155" s="10"/>
      <c r="Q155" s="10"/>
      <c r="BL155" s="2"/>
      <c r="BM155" s="53" t="s">
        <v>166</v>
      </c>
      <c r="BN155" s="15"/>
      <c r="BO155" s="15"/>
      <c r="BP155" s="15"/>
      <c r="BQ155" s="10"/>
      <c r="BR155" s="15"/>
      <c r="BS155" s="123"/>
      <c r="BT155" s="123"/>
      <c r="BU155" s="123"/>
      <c r="BV155" s="10"/>
      <c r="BW155" s="10"/>
      <c r="BX155" s="10"/>
      <c r="BY155" s="10"/>
      <c r="BZ155" s="10"/>
    </row>
    <row r="156" spans="7:78">
      <c r="G156" s="10"/>
      <c r="H156" s="10"/>
      <c r="I156" s="10"/>
      <c r="J156" s="10"/>
      <c r="K156" s="10"/>
      <c r="L156" s="10"/>
      <c r="M156" s="10"/>
      <c r="N156" s="10"/>
      <c r="O156" s="10"/>
      <c r="P156" s="10"/>
      <c r="Q156" s="10"/>
      <c r="BL156" s="2"/>
      <c r="BM156" s="53" t="s">
        <v>167</v>
      </c>
      <c r="BN156" s="15"/>
      <c r="BO156" s="15"/>
      <c r="BP156" s="15"/>
      <c r="BQ156" s="10"/>
      <c r="BR156" s="15"/>
      <c r="BS156" s="123"/>
      <c r="BT156" s="123"/>
      <c r="BU156" s="123"/>
      <c r="BV156" s="10"/>
      <c r="BW156" s="10"/>
      <c r="BX156" s="10"/>
      <c r="BY156" s="10"/>
      <c r="BZ156" s="10"/>
    </row>
    <row r="157" spans="7:78">
      <c r="G157" s="10"/>
      <c r="H157" s="10"/>
      <c r="I157" s="10"/>
      <c r="J157" s="10"/>
      <c r="K157" s="10"/>
      <c r="L157" s="10"/>
      <c r="M157" s="10"/>
      <c r="N157" s="10"/>
      <c r="O157" s="10"/>
      <c r="P157" s="10"/>
      <c r="Q157" s="10"/>
      <c r="BL157" s="2"/>
      <c r="BM157" s="53" t="s">
        <v>168</v>
      </c>
      <c r="BN157" s="15"/>
      <c r="BO157" s="15"/>
      <c r="BP157" s="15"/>
      <c r="BQ157" s="10"/>
      <c r="BR157" s="15"/>
      <c r="BS157" s="123"/>
      <c r="BT157" s="123"/>
      <c r="BU157" s="123"/>
      <c r="BV157" s="10"/>
      <c r="BW157" s="10"/>
      <c r="BX157" s="10"/>
      <c r="BY157" s="10"/>
      <c r="BZ157" s="10"/>
    </row>
    <row r="158" spans="7:78">
      <c r="G158" s="10"/>
      <c r="H158" s="10"/>
      <c r="I158" s="10"/>
      <c r="J158" s="10"/>
      <c r="K158" s="10"/>
      <c r="L158" s="10"/>
      <c r="M158" s="10"/>
      <c r="N158" s="10"/>
      <c r="O158" s="10"/>
      <c r="P158" s="10"/>
      <c r="Q158" s="10"/>
      <c r="BL158" s="2"/>
      <c r="BM158" s="53" t="s">
        <v>169</v>
      </c>
      <c r="BN158" s="15"/>
      <c r="BO158" s="15"/>
      <c r="BP158" s="15"/>
      <c r="BQ158" s="10"/>
      <c r="BR158" s="15"/>
      <c r="BS158" s="123"/>
      <c r="BT158" s="123"/>
      <c r="BU158" s="123"/>
      <c r="BV158" s="10"/>
      <c r="BW158" s="10"/>
      <c r="BX158" s="10"/>
      <c r="BY158" s="10"/>
      <c r="BZ158" s="10"/>
    </row>
    <row r="159" spans="7:78">
      <c r="G159" s="10"/>
      <c r="H159" s="10"/>
      <c r="I159" s="10"/>
      <c r="J159" s="10"/>
      <c r="K159" s="10"/>
      <c r="L159" s="10"/>
      <c r="M159" s="10"/>
      <c r="N159" s="10"/>
      <c r="O159" s="10"/>
      <c r="P159" s="10"/>
      <c r="Q159" s="10"/>
      <c r="BL159" s="2"/>
      <c r="BM159" s="53" t="s">
        <v>170</v>
      </c>
      <c r="BN159" s="15"/>
      <c r="BO159" s="15"/>
      <c r="BP159" s="15"/>
      <c r="BQ159" s="10"/>
      <c r="BR159" s="15"/>
      <c r="BS159" s="123"/>
      <c r="BT159" s="123"/>
      <c r="BU159" s="123"/>
      <c r="BV159" s="10"/>
      <c r="BW159" s="10"/>
      <c r="BX159" s="10"/>
      <c r="BY159" s="10"/>
      <c r="BZ159" s="10"/>
    </row>
    <row r="160" spans="7:78">
      <c r="G160" s="10"/>
      <c r="H160" s="10"/>
      <c r="I160" s="10"/>
      <c r="J160" s="10"/>
      <c r="K160" s="10"/>
      <c r="L160" s="10"/>
      <c r="M160" s="10"/>
      <c r="N160" s="10"/>
      <c r="O160" s="10"/>
      <c r="P160" s="10"/>
      <c r="Q160" s="10"/>
      <c r="BL160" s="2"/>
      <c r="BM160" s="53" t="s">
        <v>171</v>
      </c>
      <c r="BN160" s="15"/>
      <c r="BO160" s="15"/>
      <c r="BP160" s="15"/>
      <c r="BQ160" s="10"/>
      <c r="BR160" s="15"/>
      <c r="BS160" s="123"/>
      <c r="BT160" s="123"/>
      <c r="BU160" s="123"/>
      <c r="BV160" s="10"/>
      <c r="BW160" s="10"/>
      <c r="BX160" s="10"/>
      <c r="BY160" s="10"/>
      <c r="BZ160" s="10"/>
    </row>
    <row r="161" spans="7:78">
      <c r="G161" s="10"/>
      <c r="H161" s="10"/>
      <c r="I161" s="10"/>
      <c r="J161" s="10"/>
      <c r="K161" s="10"/>
      <c r="L161" s="10"/>
      <c r="M161" s="10"/>
      <c r="N161" s="10"/>
      <c r="O161" s="10"/>
      <c r="P161" s="10"/>
      <c r="Q161" s="10"/>
      <c r="BL161" s="2"/>
      <c r="BM161" s="53" t="s">
        <v>172</v>
      </c>
      <c r="BN161" s="15"/>
      <c r="BO161" s="15"/>
      <c r="BP161" s="15"/>
      <c r="BQ161" s="10"/>
      <c r="BR161" s="15"/>
      <c r="BS161" s="123"/>
      <c r="BT161" s="123"/>
      <c r="BU161" s="123"/>
      <c r="BV161" s="10"/>
      <c r="BW161" s="10"/>
      <c r="BX161" s="10"/>
      <c r="BY161" s="10"/>
      <c r="BZ161" s="10"/>
    </row>
    <row r="162" spans="7:78">
      <c r="G162" s="10"/>
      <c r="H162" s="10"/>
      <c r="I162" s="10"/>
      <c r="J162" s="10"/>
      <c r="K162" s="10"/>
      <c r="L162" s="10"/>
      <c r="M162" s="10"/>
      <c r="N162" s="10"/>
      <c r="O162" s="10"/>
      <c r="P162" s="10"/>
      <c r="Q162" s="10"/>
      <c r="BL162" s="2"/>
      <c r="BM162" s="53" t="s">
        <v>173</v>
      </c>
      <c r="BN162" s="15"/>
      <c r="BO162" s="15"/>
      <c r="BP162" s="15"/>
      <c r="BQ162" s="10"/>
      <c r="BR162" s="15"/>
      <c r="BS162" s="123"/>
      <c r="BT162" s="123"/>
      <c r="BU162" s="123"/>
      <c r="BV162" s="10"/>
      <c r="BW162" s="10"/>
      <c r="BX162" s="10"/>
      <c r="BY162" s="10"/>
      <c r="BZ162" s="10"/>
    </row>
    <row r="163" spans="7:78">
      <c r="BL163" s="2"/>
      <c r="BM163" s="53" t="s">
        <v>174</v>
      </c>
      <c r="BN163" s="15"/>
      <c r="BO163" s="15"/>
      <c r="BP163" s="15"/>
      <c r="BQ163" s="10"/>
      <c r="BR163" s="15"/>
      <c r="BS163" s="123"/>
      <c r="BT163" s="123"/>
      <c r="BU163" s="123"/>
      <c r="BV163" s="10"/>
      <c r="BW163" s="10"/>
      <c r="BX163" s="10"/>
      <c r="BY163" s="10"/>
      <c r="BZ163" s="10"/>
    </row>
    <row r="164" spans="7:78">
      <c r="BL164" s="2"/>
      <c r="BM164" s="53" t="s">
        <v>175</v>
      </c>
      <c r="BN164" s="15"/>
      <c r="BO164" s="15"/>
      <c r="BP164" s="15"/>
      <c r="BQ164" s="10"/>
      <c r="BR164" s="15"/>
      <c r="BS164" s="123"/>
      <c r="BT164" s="123"/>
      <c r="BU164" s="123"/>
      <c r="BV164" s="10"/>
      <c r="BW164" s="10"/>
      <c r="BX164" s="10"/>
      <c r="BY164" s="10"/>
      <c r="BZ164" s="10"/>
    </row>
    <row r="165" spans="7:78">
      <c r="BL165" s="2"/>
      <c r="BM165" s="53" t="s">
        <v>176</v>
      </c>
      <c r="BN165" s="15"/>
      <c r="BO165" s="15"/>
      <c r="BP165" s="15"/>
      <c r="BQ165" s="10"/>
      <c r="BR165" s="15"/>
      <c r="BS165" s="123"/>
      <c r="BT165" s="123"/>
      <c r="BU165" s="123"/>
      <c r="BV165" s="10"/>
      <c r="BW165" s="10"/>
      <c r="BX165" s="10"/>
      <c r="BY165" s="10"/>
      <c r="BZ165" s="10"/>
    </row>
    <row r="166" spans="7:78">
      <c r="BL166" s="2"/>
      <c r="BM166" s="53" t="s">
        <v>177</v>
      </c>
      <c r="BN166" s="15"/>
      <c r="BO166" s="15"/>
      <c r="BP166" s="15"/>
      <c r="BQ166" s="10"/>
      <c r="BR166" s="15"/>
      <c r="BS166" s="123"/>
      <c r="BT166" s="123"/>
      <c r="BU166" s="123"/>
      <c r="BV166" s="10"/>
      <c r="BW166" s="10"/>
      <c r="BX166" s="10"/>
      <c r="BY166" s="10"/>
      <c r="BZ166" s="10"/>
    </row>
    <row r="167" spans="7:78">
      <c r="BL167" s="2"/>
      <c r="BM167" s="53" t="s">
        <v>178</v>
      </c>
      <c r="BN167" s="15"/>
      <c r="BO167" s="15"/>
      <c r="BP167" s="15"/>
      <c r="BQ167" s="10"/>
      <c r="BR167" s="15"/>
      <c r="BS167" s="123"/>
      <c r="BT167" s="123"/>
      <c r="BU167" s="123"/>
      <c r="BV167" s="10"/>
      <c r="BW167" s="10"/>
      <c r="BX167" s="10"/>
      <c r="BY167" s="10"/>
      <c r="BZ167" s="10"/>
    </row>
    <row r="168" spans="7:78">
      <c r="BL168" s="2"/>
      <c r="BM168" s="53" t="s">
        <v>179</v>
      </c>
      <c r="BN168" s="15"/>
      <c r="BO168" s="15"/>
      <c r="BP168" s="15"/>
      <c r="BQ168" s="10"/>
      <c r="BR168" s="15"/>
      <c r="BS168" s="123"/>
      <c r="BT168" s="123"/>
      <c r="BU168" s="123"/>
      <c r="BV168" s="10"/>
      <c r="BW168" s="10"/>
      <c r="BX168" s="10"/>
      <c r="BY168" s="10"/>
      <c r="BZ168" s="10"/>
    </row>
    <row r="169" spans="7:78">
      <c r="BL169" s="2"/>
      <c r="BM169" s="53" t="s">
        <v>180</v>
      </c>
      <c r="BN169" s="15"/>
      <c r="BO169" s="15"/>
      <c r="BP169" s="15"/>
      <c r="BQ169" s="10"/>
      <c r="BR169" s="15"/>
      <c r="BS169" s="123"/>
      <c r="BT169" s="123"/>
      <c r="BU169" s="123"/>
      <c r="BV169" s="10"/>
      <c r="BW169" s="10"/>
      <c r="BX169" s="10"/>
      <c r="BY169" s="10"/>
      <c r="BZ169" s="10"/>
    </row>
    <row r="170" spans="7:78">
      <c r="BL170" s="2"/>
      <c r="BM170" s="53" t="s">
        <v>181</v>
      </c>
      <c r="BN170" s="15"/>
      <c r="BO170" s="15"/>
      <c r="BP170" s="15"/>
      <c r="BQ170" s="10"/>
      <c r="BR170" s="15"/>
      <c r="BS170" s="123"/>
      <c r="BT170" s="123"/>
      <c r="BU170" s="123"/>
      <c r="BV170" s="10"/>
      <c r="BW170" s="10"/>
      <c r="BX170" s="10"/>
      <c r="BY170" s="10"/>
      <c r="BZ170" s="10"/>
    </row>
    <row r="171" spans="7:78">
      <c r="BL171" s="2"/>
      <c r="BM171" s="53" t="s">
        <v>182</v>
      </c>
      <c r="BN171" s="15"/>
      <c r="BO171" s="15"/>
      <c r="BP171" s="15"/>
      <c r="BQ171" s="10"/>
      <c r="BR171" s="15"/>
      <c r="BS171" s="123"/>
      <c r="BT171" s="123"/>
      <c r="BU171" s="123"/>
      <c r="BV171" s="10"/>
      <c r="BW171" s="10"/>
      <c r="BX171" s="10"/>
      <c r="BY171" s="10"/>
      <c r="BZ171" s="10"/>
    </row>
    <row r="172" spans="7:78">
      <c r="BL172" s="2"/>
      <c r="BM172" s="53" t="s">
        <v>183</v>
      </c>
      <c r="BN172" s="15"/>
      <c r="BO172" s="15"/>
      <c r="BP172" s="15"/>
      <c r="BQ172" s="10"/>
      <c r="BR172" s="15"/>
      <c r="BS172" s="123"/>
      <c r="BT172" s="123"/>
      <c r="BU172" s="123"/>
      <c r="BV172" s="10"/>
      <c r="BW172" s="10"/>
      <c r="BX172" s="10"/>
      <c r="BY172" s="10"/>
      <c r="BZ172" s="10"/>
    </row>
    <row r="173" spans="7:78">
      <c r="BL173" s="2"/>
      <c r="BM173" s="53" t="s">
        <v>184</v>
      </c>
      <c r="BN173" s="15"/>
      <c r="BO173" s="15"/>
      <c r="BP173" s="15"/>
      <c r="BQ173" s="10"/>
      <c r="BR173" s="15"/>
      <c r="BS173" s="123"/>
      <c r="BT173" s="123"/>
      <c r="BU173" s="123"/>
      <c r="BV173" s="10"/>
      <c r="BW173" s="10"/>
      <c r="BX173" s="10"/>
      <c r="BY173" s="10"/>
      <c r="BZ173" s="10"/>
    </row>
    <row r="174" spans="7:78">
      <c r="BL174" s="2"/>
      <c r="BM174" s="53" t="s">
        <v>185</v>
      </c>
      <c r="BN174" s="15"/>
      <c r="BO174" s="15"/>
      <c r="BP174" s="15"/>
      <c r="BQ174" s="10"/>
      <c r="BR174" s="15"/>
      <c r="BS174" s="123"/>
      <c r="BT174" s="123"/>
      <c r="BU174" s="123"/>
      <c r="BV174" s="10"/>
      <c r="BW174" s="10"/>
      <c r="BX174" s="10"/>
      <c r="BY174" s="10"/>
      <c r="BZ174" s="10"/>
    </row>
    <row r="175" spans="7:78">
      <c r="BL175" s="2"/>
      <c r="BM175" s="53" t="s">
        <v>186</v>
      </c>
      <c r="BN175" s="15"/>
      <c r="BO175" s="15"/>
      <c r="BP175" s="15"/>
      <c r="BQ175" s="10"/>
      <c r="BR175" s="15"/>
      <c r="BS175" s="123"/>
      <c r="BT175" s="123"/>
      <c r="BU175" s="123"/>
      <c r="BV175" s="10"/>
      <c r="BW175" s="10"/>
      <c r="BX175" s="10"/>
      <c r="BY175" s="10"/>
      <c r="BZ175" s="10"/>
    </row>
    <row r="176" spans="7:78">
      <c r="BL176" s="2"/>
      <c r="BM176" s="53" t="s">
        <v>187</v>
      </c>
      <c r="BN176" s="15"/>
      <c r="BO176" s="15"/>
      <c r="BP176" s="15"/>
      <c r="BQ176" s="10"/>
      <c r="BR176" s="15"/>
      <c r="BS176" s="123"/>
      <c r="BT176" s="123"/>
      <c r="BU176" s="123"/>
      <c r="BV176" s="10"/>
      <c r="BW176" s="10"/>
      <c r="BX176" s="10"/>
      <c r="BY176" s="10"/>
      <c r="BZ176" s="10"/>
    </row>
    <row r="177" spans="64:78">
      <c r="BL177" s="2"/>
      <c r="BM177" s="53" t="s">
        <v>188</v>
      </c>
      <c r="BN177" s="15"/>
      <c r="BO177" s="15"/>
      <c r="BP177" s="15"/>
      <c r="BQ177" s="10"/>
      <c r="BR177" s="15"/>
      <c r="BS177" s="123"/>
      <c r="BT177" s="123"/>
      <c r="BU177" s="123"/>
      <c r="BV177" s="10"/>
      <c r="BW177" s="10"/>
      <c r="BX177" s="10"/>
      <c r="BY177" s="10"/>
      <c r="BZ177" s="10"/>
    </row>
    <row r="178" spans="64:78">
      <c r="BL178" s="2"/>
      <c r="BM178" s="53" t="s">
        <v>189</v>
      </c>
      <c r="BN178" s="15"/>
      <c r="BO178" s="15"/>
      <c r="BP178" s="15"/>
      <c r="BQ178" s="10"/>
      <c r="BR178" s="15"/>
      <c r="BS178" s="123"/>
      <c r="BT178" s="123"/>
      <c r="BU178" s="123"/>
      <c r="BV178" s="10"/>
      <c r="BW178" s="10"/>
      <c r="BX178" s="10"/>
      <c r="BY178" s="10"/>
      <c r="BZ178" s="10"/>
    </row>
    <row r="179" spans="64:78">
      <c r="BL179" s="2"/>
      <c r="BM179" s="53" t="s">
        <v>190</v>
      </c>
      <c r="BN179" s="15"/>
      <c r="BO179" s="15"/>
      <c r="BP179" s="15"/>
      <c r="BQ179" s="10"/>
      <c r="BR179" s="15"/>
      <c r="BS179" s="123"/>
      <c r="BT179" s="123"/>
      <c r="BU179" s="123"/>
      <c r="BV179" s="10"/>
      <c r="BW179" s="10"/>
      <c r="BX179" s="10"/>
      <c r="BY179" s="10"/>
      <c r="BZ179" s="10"/>
    </row>
    <row r="180" spans="64:78">
      <c r="BL180" s="2"/>
      <c r="BM180" s="53" t="s">
        <v>191</v>
      </c>
      <c r="BN180" s="15"/>
      <c r="BO180" s="15"/>
      <c r="BP180" s="15"/>
      <c r="BQ180" s="10"/>
      <c r="BR180" s="15"/>
      <c r="BS180" s="123"/>
      <c r="BT180" s="123"/>
      <c r="BU180" s="123"/>
      <c r="BV180" s="10"/>
      <c r="BW180" s="10"/>
      <c r="BX180" s="10"/>
      <c r="BY180" s="10"/>
      <c r="BZ180" s="10"/>
    </row>
    <row r="181" spans="64:78">
      <c r="BL181" s="2"/>
      <c r="BM181" s="53" t="s">
        <v>192</v>
      </c>
      <c r="BN181" s="15"/>
      <c r="BO181" s="15"/>
      <c r="BP181" s="15"/>
      <c r="BQ181" s="10"/>
      <c r="BR181" s="15"/>
      <c r="BS181" s="123"/>
      <c r="BT181" s="123"/>
      <c r="BU181" s="123"/>
      <c r="BV181" s="10"/>
      <c r="BW181" s="10"/>
      <c r="BX181" s="10"/>
      <c r="BY181" s="10"/>
      <c r="BZ181" s="10"/>
    </row>
    <row r="182" spans="64:78">
      <c r="BL182" s="2"/>
      <c r="BM182" s="53" t="s">
        <v>193</v>
      </c>
      <c r="BN182" s="15"/>
      <c r="BO182" s="15"/>
      <c r="BP182" s="15"/>
      <c r="BQ182" s="10"/>
      <c r="BR182" s="15"/>
      <c r="BS182" s="123"/>
      <c r="BT182" s="123"/>
      <c r="BU182" s="123"/>
      <c r="BV182" s="10"/>
      <c r="BW182" s="10"/>
      <c r="BX182" s="10"/>
      <c r="BY182" s="10"/>
      <c r="BZ182" s="10"/>
    </row>
    <row r="183" spans="64:78">
      <c r="BL183" s="2"/>
      <c r="BM183" s="53" t="s">
        <v>194</v>
      </c>
      <c r="BN183" s="15"/>
      <c r="BO183" s="15"/>
      <c r="BP183" s="15"/>
      <c r="BQ183" s="10"/>
      <c r="BR183" s="15"/>
      <c r="BS183" s="123"/>
      <c r="BT183" s="123"/>
      <c r="BU183" s="123"/>
      <c r="BV183" s="10"/>
      <c r="BW183" s="10"/>
      <c r="BX183" s="10"/>
      <c r="BY183" s="10"/>
      <c r="BZ183" s="10"/>
    </row>
    <row r="184" spans="64:78">
      <c r="BL184" s="2"/>
      <c r="BM184" s="53" t="s">
        <v>195</v>
      </c>
      <c r="BN184" s="15"/>
      <c r="BO184" s="15"/>
      <c r="BP184" s="15"/>
      <c r="BQ184" s="10"/>
      <c r="BR184" s="15"/>
      <c r="BS184" s="123"/>
      <c r="BT184" s="123"/>
      <c r="BU184" s="123"/>
      <c r="BV184" s="10"/>
      <c r="BW184" s="10"/>
      <c r="BX184" s="10"/>
      <c r="BY184" s="10"/>
      <c r="BZ184" s="10"/>
    </row>
    <row r="185" spans="64:78">
      <c r="BL185" s="2"/>
      <c r="BM185" s="53" t="s">
        <v>196</v>
      </c>
      <c r="BN185" s="15"/>
      <c r="BO185" s="15"/>
      <c r="BP185" s="15"/>
      <c r="BQ185" s="10"/>
      <c r="BR185" s="15"/>
      <c r="BS185" s="123"/>
      <c r="BT185" s="123"/>
      <c r="BU185" s="123"/>
      <c r="BV185" s="10"/>
      <c r="BW185" s="10"/>
      <c r="BX185" s="10"/>
      <c r="BY185" s="10"/>
      <c r="BZ185" s="10"/>
    </row>
    <row r="186" spans="64:78">
      <c r="BL186" s="2"/>
      <c r="BM186" s="53" t="s">
        <v>10</v>
      </c>
      <c r="BN186" s="15"/>
      <c r="BO186" s="15"/>
      <c r="BP186" s="15"/>
      <c r="BQ186" s="10"/>
      <c r="BR186" s="15"/>
      <c r="BS186" s="123"/>
      <c r="BT186" s="123"/>
      <c r="BU186" s="123"/>
      <c r="BV186" s="10"/>
      <c r="BW186" s="10"/>
      <c r="BX186" s="10"/>
      <c r="BY186" s="10"/>
      <c r="BZ186" s="10"/>
    </row>
    <row r="187" spans="64:78">
      <c r="BL187" s="2"/>
      <c r="BM187" s="53" t="s">
        <v>197</v>
      </c>
      <c r="BN187" s="15"/>
      <c r="BO187" s="15"/>
      <c r="BP187" s="15"/>
      <c r="BQ187" s="10"/>
      <c r="BR187" s="15"/>
      <c r="BS187" s="123"/>
      <c r="BT187" s="123"/>
      <c r="BU187" s="123"/>
      <c r="BV187" s="10"/>
      <c r="BW187" s="10"/>
      <c r="BX187" s="10"/>
      <c r="BY187" s="10"/>
      <c r="BZ187" s="10"/>
    </row>
    <row r="188" spans="64:78">
      <c r="BL188" s="2"/>
      <c r="BM188" s="53" t="s">
        <v>198</v>
      </c>
      <c r="BN188" s="15"/>
      <c r="BO188" s="15"/>
      <c r="BP188" s="15"/>
      <c r="BQ188" s="10"/>
      <c r="BR188" s="15"/>
      <c r="BS188" s="123"/>
      <c r="BT188" s="123"/>
      <c r="BU188" s="123"/>
      <c r="BV188" s="10"/>
      <c r="BW188" s="10"/>
      <c r="BX188" s="10"/>
      <c r="BY188" s="10"/>
      <c r="BZ188" s="10"/>
    </row>
    <row r="189" spans="64:78">
      <c r="BL189" s="2"/>
      <c r="BM189" s="53" t="s">
        <v>199</v>
      </c>
      <c r="BN189" s="15"/>
      <c r="BO189" s="15"/>
      <c r="BP189" s="15"/>
      <c r="BQ189" s="10"/>
      <c r="BR189" s="15"/>
      <c r="BS189" s="123"/>
      <c r="BT189" s="123"/>
      <c r="BU189" s="123"/>
      <c r="BV189" s="10"/>
      <c r="BW189" s="10"/>
      <c r="BX189" s="10"/>
      <c r="BY189" s="10"/>
      <c r="BZ189" s="10"/>
    </row>
    <row r="190" spans="64:78">
      <c r="BL190" s="2"/>
      <c r="BM190" s="53" t="s">
        <v>200</v>
      </c>
      <c r="BN190" s="15"/>
      <c r="BO190" s="15"/>
      <c r="BP190" s="15"/>
      <c r="BQ190" s="10"/>
      <c r="BR190" s="15"/>
      <c r="BS190" s="123"/>
      <c r="BT190" s="123"/>
      <c r="BU190" s="123"/>
      <c r="BV190" s="10"/>
      <c r="BW190" s="10"/>
      <c r="BX190" s="10"/>
      <c r="BY190" s="10"/>
      <c r="BZ190" s="10"/>
    </row>
    <row r="191" spans="64:78">
      <c r="BL191" s="2"/>
      <c r="BM191" s="53" t="s">
        <v>201</v>
      </c>
      <c r="BN191" s="15"/>
      <c r="BO191" s="15"/>
      <c r="BP191" s="15"/>
      <c r="BQ191" s="10"/>
      <c r="BR191" s="15"/>
      <c r="BS191" s="123"/>
      <c r="BT191" s="123"/>
      <c r="BU191" s="123"/>
      <c r="BV191" s="10"/>
      <c r="BW191" s="10"/>
      <c r="BX191" s="10"/>
      <c r="BY191" s="10"/>
      <c r="BZ191" s="10"/>
    </row>
    <row r="192" spans="64:78">
      <c r="BL192" s="2"/>
      <c r="BM192" s="53" t="s">
        <v>202</v>
      </c>
      <c r="BN192" s="15"/>
      <c r="BO192" s="15"/>
      <c r="BP192" s="15"/>
      <c r="BQ192" s="10"/>
      <c r="BR192" s="15"/>
      <c r="BS192" s="123"/>
      <c r="BT192" s="123"/>
      <c r="BU192" s="123"/>
      <c r="BV192" s="10"/>
      <c r="BW192" s="10"/>
      <c r="BX192" s="10"/>
      <c r="BY192" s="10"/>
      <c r="BZ192" s="10"/>
    </row>
    <row r="193" spans="64:78">
      <c r="BL193" s="2"/>
      <c r="BM193" s="53" t="s">
        <v>203</v>
      </c>
      <c r="BN193" s="15"/>
      <c r="BO193" s="15"/>
      <c r="BP193" s="15"/>
      <c r="BQ193" s="10"/>
      <c r="BR193" s="15"/>
      <c r="BS193" s="123"/>
      <c r="BT193" s="123"/>
      <c r="BU193" s="123"/>
      <c r="BV193" s="10"/>
      <c r="BW193" s="10"/>
      <c r="BX193" s="10"/>
      <c r="BY193" s="10"/>
      <c r="BZ193" s="10"/>
    </row>
    <row r="194" spans="64:78">
      <c r="BL194" s="2"/>
      <c r="BM194" s="53" t="s">
        <v>204</v>
      </c>
      <c r="BN194" s="15"/>
      <c r="BO194" s="15"/>
      <c r="BP194" s="15"/>
      <c r="BQ194" s="10"/>
      <c r="BR194" s="15"/>
      <c r="BS194" s="123"/>
      <c r="BT194" s="123"/>
      <c r="BU194" s="123"/>
      <c r="BV194" s="10"/>
      <c r="BW194" s="10"/>
      <c r="BX194" s="10"/>
      <c r="BY194" s="10"/>
      <c r="BZ194" s="10"/>
    </row>
    <row r="195" spans="64:78">
      <c r="BL195" s="2"/>
      <c r="BM195" s="53" t="s">
        <v>205</v>
      </c>
      <c r="BN195" s="15"/>
      <c r="BO195" s="15"/>
      <c r="BP195" s="15"/>
      <c r="BQ195" s="10"/>
      <c r="BR195" s="15"/>
      <c r="BS195" s="123"/>
      <c r="BT195" s="123"/>
      <c r="BU195" s="123"/>
      <c r="BV195" s="10"/>
      <c r="BW195" s="10"/>
      <c r="BX195" s="10"/>
      <c r="BY195" s="10"/>
      <c r="BZ195" s="10"/>
    </row>
    <row r="196" spans="64:78">
      <c r="BL196" s="2"/>
      <c r="BM196" s="53" t="s">
        <v>206</v>
      </c>
      <c r="BN196" s="15"/>
      <c r="BO196" s="15"/>
      <c r="BP196" s="15"/>
      <c r="BQ196" s="10"/>
      <c r="BR196" s="15"/>
      <c r="BS196" s="123"/>
      <c r="BT196" s="123"/>
      <c r="BU196" s="123"/>
      <c r="BV196" s="10"/>
      <c r="BW196" s="10"/>
      <c r="BX196" s="10"/>
      <c r="BY196" s="10"/>
      <c r="BZ196" s="10"/>
    </row>
    <row r="197" spans="64:78">
      <c r="BL197" s="2"/>
      <c r="BM197" s="53" t="s">
        <v>207</v>
      </c>
      <c r="BN197" s="15"/>
      <c r="BO197" s="15"/>
      <c r="BP197" s="15"/>
      <c r="BQ197" s="10"/>
      <c r="BR197" s="15"/>
      <c r="BS197" s="123"/>
      <c r="BT197" s="123"/>
      <c r="BU197" s="123"/>
      <c r="BV197" s="10"/>
      <c r="BW197" s="10"/>
      <c r="BX197" s="10"/>
      <c r="BY197" s="10"/>
      <c r="BZ197" s="10"/>
    </row>
    <row r="198" spans="64:78">
      <c r="BL198" s="2"/>
      <c r="BM198" s="53" t="s">
        <v>208</v>
      </c>
      <c r="BN198" s="15"/>
      <c r="BO198" s="15"/>
      <c r="BP198" s="15"/>
      <c r="BQ198" s="10"/>
      <c r="BR198" s="15"/>
      <c r="BS198" s="123"/>
      <c r="BT198" s="123"/>
      <c r="BU198" s="123"/>
      <c r="BV198" s="10"/>
      <c r="BW198" s="10"/>
      <c r="BX198" s="10"/>
      <c r="BY198" s="10"/>
      <c r="BZ198" s="10"/>
    </row>
    <row r="199" spans="64:78">
      <c r="BL199" s="2"/>
      <c r="BM199" s="53" t="s">
        <v>209</v>
      </c>
      <c r="BN199" s="15"/>
      <c r="BO199" s="15"/>
      <c r="BP199" s="15"/>
      <c r="BQ199" s="10"/>
      <c r="BR199" s="15"/>
      <c r="BS199" s="123"/>
      <c r="BT199" s="123"/>
      <c r="BU199" s="123"/>
      <c r="BV199" s="10"/>
      <c r="BW199" s="10"/>
      <c r="BX199" s="10"/>
      <c r="BY199" s="10"/>
      <c r="BZ199" s="10"/>
    </row>
    <row r="200" spans="64:78">
      <c r="BL200" s="2"/>
      <c r="BM200" s="53" t="s">
        <v>210</v>
      </c>
      <c r="BN200" s="15"/>
      <c r="BO200" s="15"/>
      <c r="BP200" s="15"/>
      <c r="BQ200" s="10"/>
      <c r="BR200" s="15"/>
      <c r="BS200" s="123"/>
      <c r="BT200" s="123"/>
      <c r="BU200" s="123"/>
      <c r="BV200" s="10"/>
      <c r="BW200" s="10"/>
      <c r="BX200" s="10"/>
      <c r="BY200" s="10"/>
      <c r="BZ200" s="10"/>
    </row>
    <row r="201" spans="64:78">
      <c r="BL201" s="2"/>
      <c r="BM201" s="53" t="s">
        <v>211</v>
      </c>
      <c r="BN201" s="15"/>
      <c r="BO201" s="15"/>
      <c r="BP201" s="15"/>
      <c r="BQ201" s="10"/>
      <c r="BR201" s="15"/>
      <c r="BS201" s="123"/>
      <c r="BT201" s="123"/>
      <c r="BU201" s="123"/>
      <c r="BV201" s="10"/>
      <c r="BW201" s="10"/>
      <c r="BX201" s="10"/>
      <c r="BY201" s="10"/>
      <c r="BZ201" s="10"/>
    </row>
    <row r="202" spans="64:78">
      <c r="BL202" s="2"/>
      <c r="BM202" s="53" t="s">
        <v>212</v>
      </c>
      <c r="BN202" s="15"/>
      <c r="BO202" s="15"/>
      <c r="BP202" s="15"/>
      <c r="BQ202" s="10"/>
      <c r="BR202" s="15"/>
      <c r="BS202" s="123"/>
      <c r="BT202" s="123"/>
      <c r="BU202" s="123"/>
      <c r="BV202" s="10"/>
      <c r="BW202" s="10"/>
      <c r="BX202" s="10"/>
      <c r="BY202" s="10"/>
      <c r="BZ202" s="10"/>
    </row>
    <row r="203" spans="64:78">
      <c r="BL203" s="2"/>
      <c r="BM203" s="53" t="s">
        <v>213</v>
      </c>
      <c r="BN203" s="15"/>
      <c r="BO203" s="15"/>
      <c r="BP203" s="15"/>
      <c r="BQ203" s="10"/>
      <c r="BR203" s="15"/>
      <c r="BS203" s="123"/>
      <c r="BT203" s="123"/>
      <c r="BU203" s="123"/>
      <c r="BV203" s="10"/>
      <c r="BW203" s="10"/>
      <c r="BX203" s="10"/>
      <c r="BY203" s="10"/>
      <c r="BZ203" s="10"/>
    </row>
    <row r="204" spans="64:78">
      <c r="BL204" s="2"/>
      <c r="BM204" s="53" t="s">
        <v>214</v>
      </c>
      <c r="BN204" s="15"/>
      <c r="BO204" s="15"/>
      <c r="BP204" s="15"/>
      <c r="BQ204" s="10"/>
      <c r="BR204" s="15"/>
      <c r="BS204" s="123"/>
      <c r="BT204" s="123"/>
      <c r="BU204" s="123"/>
      <c r="BV204" s="10"/>
      <c r="BW204" s="10"/>
      <c r="BX204" s="10"/>
      <c r="BY204" s="10"/>
      <c r="BZ204" s="10"/>
    </row>
    <row r="205" spans="64:78">
      <c r="BL205" s="2"/>
      <c r="BM205" s="53" t="s">
        <v>215</v>
      </c>
      <c r="BN205" s="15"/>
      <c r="BO205" s="15"/>
      <c r="BP205" s="15"/>
      <c r="BQ205" s="10"/>
      <c r="BR205" s="15"/>
      <c r="BS205" s="123"/>
      <c r="BT205" s="123"/>
      <c r="BU205" s="123"/>
      <c r="BV205" s="10"/>
      <c r="BW205" s="10"/>
      <c r="BX205" s="10"/>
      <c r="BY205" s="10"/>
      <c r="BZ205" s="10"/>
    </row>
    <row r="206" spans="64:78">
      <c r="BL206" s="2"/>
      <c r="BM206" s="53" t="s">
        <v>216</v>
      </c>
      <c r="BN206" s="15"/>
      <c r="BO206" s="15"/>
      <c r="BP206" s="15"/>
      <c r="BQ206" s="10"/>
      <c r="BR206" s="15"/>
      <c r="BS206" s="123"/>
      <c r="BT206" s="123"/>
      <c r="BU206" s="123"/>
      <c r="BV206" s="10"/>
      <c r="BW206" s="10"/>
      <c r="BX206" s="10"/>
      <c r="BY206" s="10"/>
      <c r="BZ206" s="10"/>
    </row>
    <row r="207" spans="64:78">
      <c r="BL207" s="2"/>
      <c r="BM207" s="53" t="s">
        <v>217</v>
      </c>
      <c r="BN207" s="15"/>
      <c r="BO207" s="15"/>
      <c r="BP207" s="15"/>
      <c r="BQ207" s="10"/>
      <c r="BR207" s="15"/>
      <c r="BS207" s="123"/>
      <c r="BT207" s="123"/>
      <c r="BU207" s="123"/>
      <c r="BV207" s="10"/>
      <c r="BW207" s="10"/>
      <c r="BX207" s="10"/>
      <c r="BY207" s="10"/>
      <c r="BZ207" s="10"/>
    </row>
    <row r="208" spans="64:78">
      <c r="BL208" s="2"/>
      <c r="BM208" s="53" t="s">
        <v>218</v>
      </c>
      <c r="BN208" s="15"/>
      <c r="BO208" s="15"/>
      <c r="BP208" s="15"/>
      <c r="BQ208" s="10"/>
      <c r="BR208" s="15"/>
      <c r="BS208" s="123"/>
      <c r="BT208" s="123"/>
      <c r="BU208" s="123"/>
      <c r="BV208" s="10"/>
      <c r="BW208" s="10"/>
      <c r="BX208" s="10"/>
      <c r="BY208" s="10"/>
      <c r="BZ208" s="10"/>
    </row>
    <row r="209" spans="64:78">
      <c r="BL209" s="2"/>
      <c r="BM209" s="53" t="s">
        <v>219</v>
      </c>
      <c r="BN209" s="15"/>
      <c r="BO209" s="15"/>
      <c r="BP209" s="15"/>
      <c r="BQ209" s="10"/>
      <c r="BR209" s="15"/>
      <c r="BS209" s="123"/>
      <c r="BT209" s="123"/>
      <c r="BU209" s="123"/>
      <c r="BV209" s="10"/>
      <c r="BW209" s="10"/>
      <c r="BX209" s="10"/>
      <c r="BY209" s="10"/>
      <c r="BZ209" s="10"/>
    </row>
    <row r="210" spans="64:78">
      <c r="BL210" s="2"/>
      <c r="BM210" s="53" t="s">
        <v>220</v>
      </c>
      <c r="BN210" s="15"/>
      <c r="BO210" s="15"/>
      <c r="BP210" s="15"/>
      <c r="BQ210" s="10"/>
      <c r="BR210" s="15"/>
      <c r="BS210" s="123"/>
      <c r="BT210" s="123"/>
      <c r="BU210" s="123"/>
      <c r="BV210" s="10"/>
      <c r="BW210" s="10"/>
      <c r="BX210" s="10"/>
      <c r="BY210" s="10"/>
      <c r="BZ210" s="10"/>
    </row>
    <row r="211" spans="64:78">
      <c r="BL211" s="2"/>
      <c r="BM211" s="53" t="s">
        <v>221</v>
      </c>
      <c r="BN211" s="15"/>
      <c r="BO211" s="15"/>
      <c r="BP211" s="15"/>
      <c r="BQ211" s="10"/>
      <c r="BR211" s="15"/>
      <c r="BS211" s="123"/>
      <c r="BT211" s="123"/>
      <c r="BU211" s="123"/>
      <c r="BV211" s="10"/>
      <c r="BW211" s="10"/>
      <c r="BX211" s="10"/>
      <c r="BY211" s="10"/>
      <c r="BZ211" s="10"/>
    </row>
    <row r="212" spans="64:78">
      <c r="BL212" s="2"/>
      <c r="BM212" s="53" t="s">
        <v>222</v>
      </c>
      <c r="BN212" s="15"/>
      <c r="BO212" s="15"/>
      <c r="BP212" s="15"/>
      <c r="BQ212" s="10"/>
      <c r="BR212" s="15"/>
      <c r="BS212" s="123"/>
      <c r="BT212" s="123"/>
      <c r="BU212" s="123"/>
      <c r="BV212" s="10"/>
      <c r="BW212" s="10"/>
      <c r="BX212" s="10"/>
      <c r="BY212" s="10"/>
      <c r="BZ212" s="10"/>
    </row>
    <row r="213" spans="64:78">
      <c r="BL213" s="2"/>
      <c r="BM213" s="53" t="s">
        <v>223</v>
      </c>
      <c r="BN213" s="15"/>
      <c r="BO213" s="15"/>
      <c r="BP213" s="15"/>
      <c r="BQ213" s="10"/>
      <c r="BR213" s="15"/>
      <c r="BS213" s="123"/>
      <c r="BT213" s="123"/>
      <c r="BU213" s="123"/>
      <c r="BV213" s="10"/>
      <c r="BW213" s="10"/>
      <c r="BX213" s="10"/>
      <c r="BY213" s="10"/>
      <c r="BZ213" s="10"/>
    </row>
    <row r="214" spans="64:78">
      <c r="BL214" s="2"/>
      <c r="BM214" s="53" t="s">
        <v>224</v>
      </c>
      <c r="BN214" s="15"/>
      <c r="BO214" s="15"/>
      <c r="BP214" s="15"/>
      <c r="BQ214" s="10"/>
      <c r="BR214" s="15"/>
      <c r="BS214" s="123"/>
      <c r="BT214" s="123"/>
      <c r="BU214" s="123"/>
      <c r="BV214" s="10"/>
      <c r="BW214" s="10"/>
      <c r="BX214" s="10"/>
      <c r="BY214" s="10"/>
      <c r="BZ214" s="10"/>
    </row>
    <row r="215" spans="64:78">
      <c r="BL215" s="2"/>
      <c r="BM215" s="53" t="s">
        <v>225</v>
      </c>
      <c r="BN215" s="15"/>
      <c r="BO215" s="15"/>
      <c r="BP215" s="15"/>
      <c r="BQ215" s="10"/>
      <c r="BR215" s="15"/>
      <c r="BS215" s="123"/>
      <c r="BT215" s="123"/>
      <c r="BU215" s="123"/>
      <c r="BV215" s="10"/>
      <c r="BW215" s="10"/>
      <c r="BX215" s="10"/>
      <c r="BY215" s="10"/>
      <c r="BZ215" s="10"/>
    </row>
    <row r="216" spans="64:78">
      <c r="BL216" s="2"/>
      <c r="BM216" s="53" t="s">
        <v>226</v>
      </c>
      <c r="BN216" s="15"/>
      <c r="BO216" s="15"/>
      <c r="BP216" s="15"/>
      <c r="BQ216" s="10"/>
      <c r="BR216" s="15"/>
      <c r="BS216" s="123"/>
      <c r="BT216" s="123"/>
      <c r="BU216" s="123"/>
      <c r="BV216" s="10"/>
      <c r="BW216" s="10"/>
      <c r="BX216" s="10"/>
      <c r="BY216" s="10"/>
      <c r="BZ216" s="10"/>
    </row>
    <row r="217" spans="64:78">
      <c r="BL217" s="2"/>
      <c r="BM217" s="53" t="s">
        <v>227</v>
      </c>
      <c r="BN217" s="15"/>
      <c r="BO217" s="15"/>
      <c r="BP217" s="15"/>
      <c r="BQ217" s="10"/>
      <c r="BR217" s="15"/>
      <c r="BS217" s="123"/>
      <c r="BT217" s="123"/>
      <c r="BU217" s="123"/>
      <c r="BV217" s="10"/>
      <c r="BW217" s="10"/>
      <c r="BX217" s="10"/>
      <c r="BY217" s="10"/>
      <c r="BZ217" s="10"/>
    </row>
    <row r="218" spans="64:78">
      <c r="BL218" s="2"/>
      <c r="BM218" s="53" t="s">
        <v>228</v>
      </c>
      <c r="BN218" s="15"/>
      <c r="BO218" s="15"/>
      <c r="BP218" s="15"/>
      <c r="BQ218" s="10"/>
      <c r="BR218" s="15"/>
      <c r="BS218" s="123"/>
      <c r="BT218" s="123"/>
      <c r="BU218" s="123"/>
      <c r="BV218" s="10"/>
      <c r="BW218" s="10"/>
      <c r="BX218" s="10"/>
      <c r="BY218" s="10"/>
      <c r="BZ218" s="10"/>
    </row>
    <row r="219" spans="64:78">
      <c r="BL219" s="2"/>
      <c r="BM219" s="53" t="s">
        <v>229</v>
      </c>
      <c r="BN219" s="15"/>
      <c r="BO219" s="15"/>
      <c r="BP219" s="15"/>
      <c r="BQ219" s="10"/>
      <c r="BR219" s="15"/>
      <c r="BS219" s="123"/>
      <c r="BT219" s="123"/>
      <c r="BU219" s="123"/>
      <c r="BV219" s="10"/>
      <c r="BW219" s="10"/>
      <c r="BX219" s="10"/>
      <c r="BY219" s="10"/>
      <c r="BZ219" s="10"/>
    </row>
    <row r="220" spans="64:78">
      <c r="BL220" s="2"/>
      <c r="BM220" s="53" t="s">
        <v>230</v>
      </c>
      <c r="BN220" s="15"/>
      <c r="BO220" s="15"/>
      <c r="BP220" s="15"/>
      <c r="BQ220" s="10"/>
      <c r="BR220" s="15"/>
      <c r="BS220" s="123"/>
      <c r="BT220" s="123"/>
      <c r="BU220" s="123"/>
      <c r="BV220" s="10"/>
      <c r="BW220" s="10"/>
      <c r="BX220" s="10"/>
      <c r="BY220" s="10"/>
      <c r="BZ220" s="10"/>
    </row>
    <row r="221" spans="64:78">
      <c r="BL221" s="2"/>
      <c r="BM221" s="53" t="s">
        <v>231</v>
      </c>
      <c r="BN221" s="15"/>
      <c r="BO221" s="15"/>
      <c r="BP221" s="15"/>
      <c r="BQ221" s="10"/>
      <c r="BR221" s="15"/>
      <c r="BS221" s="123"/>
      <c r="BT221" s="123"/>
      <c r="BU221" s="123"/>
      <c r="BV221" s="10"/>
      <c r="BW221" s="10"/>
      <c r="BX221" s="10"/>
      <c r="BY221" s="10"/>
      <c r="BZ221" s="10"/>
    </row>
    <row r="222" spans="64:78">
      <c r="BL222" s="2"/>
      <c r="BM222" s="53" t="s">
        <v>232</v>
      </c>
      <c r="BN222" s="15"/>
      <c r="BO222" s="15"/>
      <c r="BP222" s="15"/>
      <c r="BQ222" s="10"/>
      <c r="BR222" s="15"/>
      <c r="BS222" s="123"/>
      <c r="BT222" s="123"/>
      <c r="BU222" s="123"/>
      <c r="BV222" s="10"/>
      <c r="BW222" s="10"/>
      <c r="BX222" s="10"/>
      <c r="BY222" s="10"/>
      <c r="BZ222" s="10"/>
    </row>
    <row r="223" spans="64:78">
      <c r="BL223" s="2"/>
      <c r="BM223" s="53" t="s">
        <v>233</v>
      </c>
      <c r="BN223" s="15"/>
      <c r="BO223" s="15"/>
      <c r="BP223" s="15"/>
      <c r="BQ223" s="10"/>
      <c r="BR223" s="15"/>
      <c r="BS223" s="123"/>
      <c r="BT223" s="123"/>
      <c r="BU223" s="123"/>
      <c r="BV223" s="10"/>
      <c r="BW223" s="10"/>
      <c r="BX223" s="10"/>
      <c r="BY223" s="10"/>
      <c r="BZ223" s="10"/>
    </row>
    <row r="224" spans="64:78">
      <c r="BL224" s="2"/>
      <c r="BM224" s="53" t="s">
        <v>234</v>
      </c>
      <c r="BN224" s="15"/>
      <c r="BO224" s="15"/>
      <c r="BP224" s="15"/>
      <c r="BQ224" s="10"/>
      <c r="BR224" s="15"/>
      <c r="BS224" s="123"/>
      <c r="BT224" s="123"/>
      <c r="BU224" s="123"/>
      <c r="BV224" s="10"/>
      <c r="BW224" s="10"/>
      <c r="BX224" s="10"/>
      <c r="BY224" s="10"/>
      <c r="BZ224" s="10"/>
    </row>
    <row r="225" spans="64:78">
      <c r="BL225" s="2"/>
      <c r="BM225" s="53" t="s">
        <v>235</v>
      </c>
      <c r="BN225" s="15"/>
      <c r="BO225" s="15"/>
      <c r="BP225" s="15"/>
      <c r="BQ225" s="10"/>
      <c r="BR225" s="15"/>
      <c r="BS225" s="123"/>
      <c r="BT225" s="123"/>
      <c r="BU225" s="123"/>
      <c r="BV225" s="10"/>
      <c r="BW225" s="10"/>
      <c r="BX225" s="10"/>
      <c r="BY225" s="10"/>
      <c r="BZ225" s="10"/>
    </row>
    <row r="226" spans="64:78">
      <c r="BL226" s="2"/>
      <c r="BM226" s="53" t="s">
        <v>236</v>
      </c>
      <c r="BN226" s="15"/>
      <c r="BO226" s="15"/>
      <c r="BP226" s="15"/>
      <c r="BQ226" s="10"/>
      <c r="BR226" s="15"/>
      <c r="BS226" s="123"/>
      <c r="BT226" s="123"/>
      <c r="BU226" s="123"/>
      <c r="BV226" s="10"/>
      <c r="BW226" s="10"/>
      <c r="BX226" s="10"/>
      <c r="BY226" s="10"/>
      <c r="BZ226" s="10"/>
    </row>
    <row r="227" spans="64:78">
      <c r="BL227" s="2"/>
      <c r="BM227" s="53" t="s">
        <v>237</v>
      </c>
      <c r="BN227" s="15"/>
      <c r="BO227" s="15"/>
      <c r="BP227" s="15"/>
      <c r="BQ227" s="10"/>
      <c r="BR227" s="15"/>
      <c r="BS227" s="123"/>
      <c r="BT227" s="123"/>
      <c r="BU227" s="123"/>
      <c r="BV227" s="10"/>
      <c r="BW227" s="10"/>
      <c r="BX227" s="10"/>
      <c r="BY227" s="10"/>
      <c r="BZ227" s="10"/>
    </row>
    <row r="228" spans="64:78">
      <c r="BL228" s="2"/>
      <c r="BM228" s="53" t="s">
        <v>238</v>
      </c>
      <c r="BN228" s="15"/>
      <c r="BO228" s="15"/>
      <c r="BP228" s="15"/>
      <c r="BQ228" s="10"/>
      <c r="BR228" s="15"/>
      <c r="BS228" s="123"/>
      <c r="BT228" s="123"/>
      <c r="BU228" s="123"/>
      <c r="BV228" s="10"/>
      <c r="BW228" s="10"/>
      <c r="BX228" s="10"/>
      <c r="BY228" s="10"/>
      <c r="BZ228" s="10"/>
    </row>
    <row r="229" spans="64:78">
      <c r="BL229" s="2"/>
      <c r="BM229" s="53" t="s">
        <v>239</v>
      </c>
      <c r="BN229" s="15"/>
      <c r="BO229" s="15"/>
      <c r="BP229" s="15"/>
      <c r="BQ229" s="10"/>
      <c r="BR229" s="15"/>
      <c r="BS229" s="123"/>
      <c r="BT229" s="123"/>
      <c r="BU229" s="123"/>
      <c r="BV229" s="10"/>
      <c r="BW229" s="10"/>
      <c r="BX229" s="10"/>
      <c r="BY229" s="10"/>
      <c r="BZ229" s="10"/>
    </row>
    <row r="230" spans="64:78">
      <c r="BL230" s="2"/>
      <c r="BM230" s="53" t="s">
        <v>240</v>
      </c>
      <c r="BN230" s="15"/>
      <c r="BO230" s="15"/>
      <c r="BP230" s="15"/>
      <c r="BQ230" s="10"/>
      <c r="BR230" s="15"/>
      <c r="BS230" s="123"/>
      <c r="BT230" s="123"/>
      <c r="BU230" s="123"/>
      <c r="BV230" s="10"/>
      <c r="BW230" s="10"/>
      <c r="BX230" s="10"/>
      <c r="BY230" s="10"/>
      <c r="BZ230" s="10"/>
    </row>
    <row r="231" spans="64:78">
      <c r="BL231" s="2"/>
      <c r="BM231" s="53" t="s">
        <v>241</v>
      </c>
      <c r="BN231" s="15"/>
      <c r="BO231" s="15"/>
      <c r="BP231" s="15"/>
      <c r="BQ231" s="10"/>
      <c r="BR231" s="15"/>
      <c r="BS231" s="123"/>
      <c r="BT231" s="123"/>
      <c r="BU231" s="123"/>
      <c r="BV231" s="10"/>
      <c r="BW231" s="10"/>
      <c r="BX231" s="10"/>
      <c r="BY231" s="10"/>
      <c r="BZ231" s="10"/>
    </row>
    <row r="232" spans="64:78">
      <c r="BL232" s="2"/>
      <c r="BM232" s="53" t="s">
        <v>242</v>
      </c>
      <c r="BN232" s="15"/>
      <c r="BO232" s="15"/>
      <c r="BP232" s="15"/>
      <c r="BQ232" s="10"/>
      <c r="BR232" s="15"/>
      <c r="BS232" s="123"/>
      <c r="BT232" s="123"/>
      <c r="BU232" s="123"/>
      <c r="BV232" s="10"/>
      <c r="BW232" s="10"/>
      <c r="BX232" s="10"/>
      <c r="BY232" s="10"/>
      <c r="BZ232" s="10"/>
    </row>
    <row r="233" spans="64:78">
      <c r="BL233" s="2"/>
      <c r="BM233" s="53" t="s">
        <v>243</v>
      </c>
      <c r="BN233" s="15"/>
      <c r="BO233" s="15"/>
      <c r="BP233" s="15"/>
      <c r="BQ233" s="10"/>
      <c r="BR233" s="15"/>
      <c r="BS233" s="123"/>
      <c r="BT233" s="123"/>
      <c r="BU233" s="123"/>
      <c r="BV233" s="10"/>
      <c r="BW233" s="10"/>
      <c r="BX233" s="10"/>
      <c r="BY233" s="10"/>
      <c r="BZ233" s="10"/>
    </row>
    <row r="234" spans="64:78">
      <c r="BL234" s="2"/>
      <c r="BM234" s="53" t="s">
        <v>244</v>
      </c>
      <c r="BN234" s="15"/>
      <c r="BO234" s="15"/>
      <c r="BP234" s="15"/>
      <c r="BQ234" s="10"/>
      <c r="BR234" s="15"/>
      <c r="BS234" s="123"/>
      <c r="BT234" s="123"/>
      <c r="BU234" s="123"/>
      <c r="BV234" s="10"/>
      <c r="BW234" s="10"/>
      <c r="BX234" s="10"/>
      <c r="BY234" s="10"/>
      <c r="BZ234" s="10"/>
    </row>
    <row r="235" spans="64:78">
      <c r="BL235" s="2"/>
      <c r="BM235" s="53" t="s">
        <v>245</v>
      </c>
      <c r="BN235" s="15"/>
      <c r="BO235" s="15"/>
      <c r="BP235" s="15"/>
      <c r="BQ235" s="10"/>
      <c r="BR235" s="15"/>
      <c r="BS235" s="123"/>
      <c r="BT235" s="123"/>
      <c r="BU235" s="123"/>
      <c r="BV235" s="10"/>
      <c r="BW235" s="10"/>
      <c r="BX235" s="10"/>
      <c r="BY235" s="10"/>
      <c r="BZ235" s="10"/>
    </row>
    <row r="236" spans="64:78">
      <c r="BL236" s="2"/>
      <c r="BM236" s="53" t="s">
        <v>246</v>
      </c>
      <c r="BN236" s="15"/>
      <c r="BO236" s="15"/>
      <c r="BP236" s="15"/>
      <c r="BQ236" s="10"/>
      <c r="BR236" s="15"/>
      <c r="BS236" s="123"/>
      <c r="BT236" s="123"/>
      <c r="BU236" s="123"/>
      <c r="BV236" s="10"/>
      <c r="BW236" s="10"/>
      <c r="BX236" s="10"/>
      <c r="BY236" s="10"/>
      <c r="BZ236" s="10"/>
    </row>
    <row r="237" spans="64:78">
      <c r="BL237" s="2"/>
      <c r="BM237" s="53" t="s">
        <v>247</v>
      </c>
      <c r="BN237" s="15"/>
      <c r="BO237" s="15"/>
      <c r="BP237" s="15"/>
      <c r="BQ237" s="10"/>
      <c r="BR237" s="15"/>
      <c r="BS237" s="123"/>
      <c r="BT237" s="123"/>
      <c r="BU237" s="123"/>
      <c r="BV237" s="10"/>
      <c r="BW237" s="10"/>
      <c r="BX237" s="10"/>
      <c r="BY237" s="10"/>
      <c r="BZ237" s="10"/>
    </row>
    <row r="238" spans="64:78">
      <c r="BL238" s="2"/>
      <c r="BM238" s="53" t="s">
        <v>248</v>
      </c>
      <c r="BN238" s="15"/>
      <c r="BO238" s="15"/>
      <c r="BP238" s="15"/>
      <c r="BQ238" s="10"/>
      <c r="BR238" s="15"/>
      <c r="BS238" s="123"/>
      <c r="BT238" s="123"/>
      <c r="BU238" s="123"/>
      <c r="BV238" s="10"/>
      <c r="BW238" s="10"/>
      <c r="BX238" s="10"/>
      <c r="BY238" s="10"/>
      <c r="BZ238" s="10"/>
    </row>
    <row r="239" spans="64:78">
      <c r="BL239" s="2"/>
      <c r="BM239" s="53" t="s">
        <v>249</v>
      </c>
      <c r="BN239" s="15"/>
      <c r="BO239" s="15"/>
      <c r="BP239" s="15"/>
      <c r="BQ239" s="10"/>
      <c r="BR239" s="15"/>
      <c r="BS239" s="123"/>
      <c r="BT239" s="123"/>
      <c r="BU239" s="123"/>
      <c r="BV239" s="10"/>
      <c r="BW239" s="10"/>
      <c r="BX239" s="10"/>
      <c r="BY239" s="10"/>
      <c r="BZ239" s="10"/>
    </row>
    <row r="240" spans="64:78">
      <c r="BL240" s="2"/>
      <c r="BM240" s="53" t="s">
        <v>250</v>
      </c>
      <c r="BN240" s="15"/>
      <c r="BO240" s="15"/>
      <c r="BP240" s="15"/>
      <c r="BQ240" s="10"/>
      <c r="BR240" s="15"/>
      <c r="BS240" s="123"/>
      <c r="BT240" s="123"/>
      <c r="BU240" s="123"/>
      <c r="BV240" s="10"/>
      <c r="BW240" s="10"/>
      <c r="BX240" s="10"/>
      <c r="BY240" s="10"/>
      <c r="BZ240" s="10"/>
    </row>
    <row r="241" spans="64:78">
      <c r="BL241" s="2"/>
      <c r="BM241" s="53" t="s">
        <v>251</v>
      </c>
      <c r="BN241" s="15"/>
      <c r="BO241" s="15"/>
      <c r="BP241" s="15"/>
      <c r="BQ241" s="10"/>
      <c r="BR241" s="15"/>
      <c r="BS241" s="123"/>
      <c r="BT241" s="123"/>
      <c r="BU241" s="123"/>
      <c r="BV241" s="10"/>
      <c r="BW241" s="10"/>
      <c r="BX241" s="10"/>
      <c r="BY241" s="10"/>
      <c r="BZ241" s="10"/>
    </row>
    <row r="242" spans="64:78">
      <c r="BL242" s="2"/>
      <c r="BM242" s="53" t="s">
        <v>252</v>
      </c>
      <c r="BN242" s="15"/>
      <c r="BO242" s="15"/>
      <c r="BP242" s="15"/>
      <c r="BQ242" s="10"/>
      <c r="BR242" s="15"/>
      <c r="BS242" s="123"/>
      <c r="BT242" s="123"/>
      <c r="BU242" s="123"/>
      <c r="BV242" s="10"/>
      <c r="BW242" s="10"/>
      <c r="BX242" s="10"/>
      <c r="BY242" s="10"/>
      <c r="BZ242" s="10"/>
    </row>
    <row r="243" spans="64:78">
      <c r="BL243" s="2"/>
      <c r="BM243" s="53" t="s">
        <v>253</v>
      </c>
      <c r="BN243" s="15"/>
      <c r="BO243" s="15"/>
      <c r="BP243" s="15"/>
      <c r="BQ243" s="10"/>
      <c r="BR243" s="15"/>
      <c r="BS243" s="123"/>
      <c r="BT243" s="123"/>
      <c r="BU243" s="123"/>
      <c r="BV243" s="10"/>
      <c r="BW243" s="10"/>
      <c r="BX243" s="10"/>
      <c r="BY243" s="10"/>
      <c r="BZ243" s="10"/>
    </row>
    <row r="244" spans="64:78">
      <c r="BL244" s="2"/>
      <c r="BM244" s="53" t="s">
        <v>254</v>
      </c>
      <c r="BN244" s="15"/>
      <c r="BO244" s="15"/>
      <c r="BP244" s="15"/>
      <c r="BQ244" s="10"/>
      <c r="BR244" s="15"/>
      <c r="BS244" s="123"/>
      <c r="BT244" s="123"/>
      <c r="BU244" s="123"/>
      <c r="BV244" s="10"/>
      <c r="BW244" s="10"/>
      <c r="BX244" s="10"/>
      <c r="BY244" s="10"/>
      <c r="BZ244" s="10"/>
    </row>
    <row r="245" spans="64:78">
      <c r="BL245" s="2"/>
      <c r="BM245" s="53" t="s">
        <v>255</v>
      </c>
      <c r="BN245" s="15"/>
      <c r="BO245" s="15"/>
      <c r="BP245" s="15"/>
      <c r="BQ245" s="10"/>
      <c r="BR245" s="15"/>
      <c r="BS245" s="123"/>
      <c r="BT245" s="123"/>
      <c r="BU245" s="123"/>
      <c r="BV245" s="10"/>
      <c r="BW245" s="10"/>
      <c r="BX245" s="10"/>
      <c r="BY245" s="10"/>
      <c r="BZ245" s="10"/>
    </row>
    <row r="246" spans="64:78">
      <c r="BL246" s="2"/>
      <c r="BM246" s="53" t="s">
        <v>256</v>
      </c>
      <c r="BN246" s="15"/>
      <c r="BO246" s="15"/>
      <c r="BP246" s="15"/>
      <c r="BQ246" s="10"/>
      <c r="BR246" s="15"/>
      <c r="BS246" s="123"/>
      <c r="BT246" s="123"/>
      <c r="BU246" s="123"/>
      <c r="BV246" s="10"/>
      <c r="BW246" s="10"/>
      <c r="BX246" s="10"/>
      <c r="BY246" s="10"/>
      <c r="BZ246" s="10"/>
    </row>
    <row r="247" spans="64:78">
      <c r="BL247" s="2"/>
      <c r="BM247" s="53" t="s">
        <v>257</v>
      </c>
      <c r="BN247" s="15"/>
      <c r="BO247" s="15"/>
      <c r="BP247" s="15"/>
      <c r="BQ247" s="10"/>
      <c r="BR247" s="15"/>
      <c r="BS247" s="123"/>
      <c r="BT247" s="123"/>
      <c r="BU247" s="123"/>
      <c r="BV247" s="10"/>
      <c r="BW247" s="10"/>
      <c r="BX247" s="10"/>
      <c r="BY247" s="10"/>
      <c r="BZ247" s="10"/>
    </row>
    <row r="248" spans="64:78">
      <c r="BL248" s="2"/>
      <c r="BM248" s="53" t="s">
        <v>258</v>
      </c>
      <c r="BN248" s="15"/>
      <c r="BO248" s="15"/>
      <c r="BP248" s="15"/>
      <c r="BQ248" s="10"/>
      <c r="BR248" s="15"/>
      <c r="BS248" s="123"/>
      <c r="BT248" s="123"/>
      <c r="BU248" s="123"/>
      <c r="BV248" s="10"/>
      <c r="BW248" s="10"/>
      <c r="BX248" s="10"/>
      <c r="BY248" s="10"/>
      <c r="BZ248" s="10"/>
    </row>
    <row r="249" spans="64:78">
      <c r="BL249" s="2"/>
      <c r="BM249" s="53" t="s">
        <v>259</v>
      </c>
      <c r="BN249" s="15"/>
      <c r="BO249" s="15"/>
      <c r="BP249" s="15"/>
      <c r="BQ249" s="10"/>
      <c r="BR249" s="15"/>
      <c r="BS249" s="123"/>
      <c r="BT249" s="123"/>
      <c r="BU249" s="123"/>
      <c r="BV249" s="10"/>
      <c r="BW249" s="10"/>
      <c r="BX249" s="10"/>
      <c r="BY249" s="10"/>
      <c r="BZ249" s="10"/>
    </row>
    <row r="250" spans="64:78">
      <c r="BL250" s="2"/>
      <c r="BM250" s="53" t="s">
        <v>260</v>
      </c>
      <c r="BN250" s="15"/>
      <c r="BO250" s="15"/>
      <c r="BP250" s="15"/>
      <c r="BQ250" s="10"/>
      <c r="BR250" s="15"/>
      <c r="BS250" s="123"/>
      <c r="BT250" s="123"/>
      <c r="BU250" s="123"/>
      <c r="BV250" s="10"/>
      <c r="BW250" s="10"/>
      <c r="BX250" s="10"/>
      <c r="BY250" s="10"/>
      <c r="BZ250" s="10"/>
    </row>
    <row r="251" spans="64:78">
      <c r="BL251" s="2"/>
      <c r="BM251" s="53" t="s">
        <v>261</v>
      </c>
      <c r="BN251" s="15"/>
      <c r="BO251" s="15"/>
      <c r="BP251" s="15"/>
      <c r="BQ251" s="10"/>
      <c r="BR251" s="15"/>
      <c r="BS251" s="123"/>
      <c r="BT251" s="123"/>
      <c r="BU251" s="123"/>
      <c r="BV251" s="10"/>
      <c r="BW251" s="10"/>
      <c r="BX251" s="10"/>
      <c r="BY251" s="10"/>
      <c r="BZ251" s="10"/>
    </row>
    <row r="252" spans="64:78">
      <c r="BL252" s="2"/>
      <c r="BM252" s="53" t="s">
        <v>262</v>
      </c>
      <c r="BN252" s="15"/>
      <c r="BO252" s="15"/>
      <c r="BP252" s="15"/>
      <c r="BQ252" s="10"/>
      <c r="BR252" s="15"/>
      <c r="BS252" s="123"/>
      <c r="BT252" s="123"/>
      <c r="BU252" s="123"/>
      <c r="BV252" s="10"/>
      <c r="BW252" s="10"/>
      <c r="BX252" s="10"/>
      <c r="BY252" s="10"/>
      <c r="BZ252" s="10"/>
    </row>
    <row r="253" spans="64:78">
      <c r="BL253" s="2"/>
      <c r="BM253" s="53" t="s">
        <v>263</v>
      </c>
      <c r="BN253" s="15"/>
      <c r="BO253" s="15"/>
      <c r="BP253" s="15"/>
      <c r="BQ253" s="10"/>
      <c r="BR253" s="15"/>
      <c r="BS253" s="123"/>
      <c r="BT253" s="123"/>
      <c r="BU253" s="123"/>
      <c r="BV253" s="10"/>
      <c r="BW253" s="10"/>
      <c r="BX253" s="10"/>
      <c r="BY253" s="10"/>
      <c r="BZ253" s="10"/>
    </row>
    <row r="254" spans="64:78">
      <c r="BL254" s="2"/>
      <c r="BM254" s="53" t="s">
        <v>264</v>
      </c>
      <c r="BN254" s="15"/>
      <c r="BO254" s="15"/>
      <c r="BP254" s="15"/>
      <c r="BQ254" s="10"/>
      <c r="BR254" s="15"/>
      <c r="BS254" s="123"/>
      <c r="BT254" s="123"/>
      <c r="BU254" s="123"/>
      <c r="BV254" s="10"/>
      <c r="BW254" s="10"/>
      <c r="BX254" s="10"/>
      <c r="BY254" s="10"/>
      <c r="BZ254" s="10"/>
    </row>
    <row r="255" spans="64:78">
      <c r="BL255" s="2"/>
      <c r="BM255" s="53" t="s">
        <v>265</v>
      </c>
      <c r="BN255" s="15"/>
      <c r="BO255" s="15"/>
      <c r="BP255" s="15"/>
      <c r="BQ255" s="10"/>
      <c r="BR255" s="15"/>
      <c r="BS255" s="123"/>
      <c r="BT255" s="123"/>
      <c r="BU255" s="123"/>
      <c r="BV255" s="10"/>
      <c r="BW255" s="10"/>
      <c r="BX255" s="10"/>
      <c r="BY255" s="10"/>
      <c r="BZ255" s="10"/>
    </row>
    <row r="256" spans="64:78">
      <c r="BL256" s="2"/>
      <c r="BM256" s="53" t="s">
        <v>266</v>
      </c>
      <c r="BN256" s="15"/>
      <c r="BO256" s="15"/>
      <c r="BP256" s="15"/>
      <c r="BQ256" s="10"/>
      <c r="BR256" s="15"/>
      <c r="BS256" s="123"/>
      <c r="BT256" s="123"/>
      <c r="BU256" s="123"/>
      <c r="BV256" s="10"/>
      <c r="BW256" s="10"/>
      <c r="BX256" s="10"/>
      <c r="BY256" s="10"/>
      <c r="BZ256" s="10"/>
    </row>
    <row r="257" spans="64:78">
      <c r="BL257" s="2"/>
      <c r="BM257" s="53" t="s">
        <v>267</v>
      </c>
      <c r="BN257" s="15"/>
      <c r="BO257" s="15"/>
      <c r="BP257" s="15"/>
      <c r="BQ257" s="10"/>
      <c r="BR257" s="15"/>
      <c r="BS257" s="123"/>
      <c r="BT257" s="123"/>
      <c r="BU257" s="123"/>
      <c r="BV257" s="10"/>
      <c r="BW257" s="10"/>
      <c r="BX257" s="10"/>
      <c r="BY257" s="10"/>
      <c r="BZ257" s="10"/>
    </row>
    <row r="258" spans="64:78">
      <c r="BL258" s="2"/>
      <c r="BM258" s="53" t="s">
        <v>268</v>
      </c>
      <c r="BN258" s="15"/>
      <c r="BO258" s="15"/>
      <c r="BP258" s="15"/>
      <c r="BQ258" s="10"/>
      <c r="BR258" s="15"/>
      <c r="BS258" s="123"/>
      <c r="BT258" s="123"/>
      <c r="BU258" s="123"/>
      <c r="BV258" s="10"/>
      <c r="BW258" s="10"/>
      <c r="BX258" s="10"/>
      <c r="BY258" s="10"/>
      <c r="BZ258" s="10"/>
    </row>
    <row r="259" spans="64:78">
      <c r="BL259" s="2"/>
      <c r="BM259" s="53" t="s">
        <v>269</v>
      </c>
      <c r="BN259" s="15"/>
      <c r="BO259" s="15"/>
      <c r="BP259" s="15"/>
      <c r="BQ259" s="10"/>
      <c r="BR259" s="15"/>
      <c r="BS259" s="123"/>
      <c r="BT259" s="123"/>
      <c r="BU259" s="123"/>
      <c r="BV259" s="10"/>
      <c r="BW259" s="10"/>
      <c r="BX259" s="10"/>
      <c r="BY259" s="10"/>
      <c r="BZ259" s="10"/>
    </row>
    <row r="260" spans="64:78">
      <c r="BL260" s="2"/>
      <c r="BM260" s="53" t="s">
        <v>270</v>
      </c>
      <c r="BN260" s="15"/>
      <c r="BO260" s="15"/>
      <c r="BP260" s="15"/>
      <c r="BQ260" s="10"/>
      <c r="BR260" s="15"/>
      <c r="BS260" s="123"/>
      <c r="BT260" s="123"/>
      <c r="BU260" s="123"/>
      <c r="BV260" s="10"/>
      <c r="BW260" s="10"/>
      <c r="BX260" s="10"/>
      <c r="BY260" s="10"/>
      <c r="BZ260" s="10"/>
    </row>
    <row r="261" spans="64:78">
      <c r="BL261" s="2"/>
      <c r="BM261" s="53" t="s">
        <v>271</v>
      </c>
      <c r="BN261" s="15"/>
      <c r="BO261" s="15"/>
      <c r="BP261" s="15"/>
      <c r="BQ261" s="10"/>
      <c r="BR261" s="15"/>
      <c r="BS261" s="123"/>
      <c r="BT261" s="123"/>
      <c r="BU261" s="123"/>
      <c r="BV261" s="10"/>
      <c r="BW261" s="10"/>
      <c r="BX261" s="10"/>
      <c r="BY261" s="10"/>
      <c r="BZ261" s="10"/>
    </row>
    <row r="262" spans="64:78">
      <c r="BL262" s="2"/>
      <c r="BM262" s="53" t="s">
        <v>272</v>
      </c>
      <c r="BN262" s="15"/>
      <c r="BO262" s="15"/>
      <c r="BP262" s="15"/>
      <c r="BQ262" s="10"/>
      <c r="BR262" s="15"/>
      <c r="BS262" s="123"/>
      <c r="BT262" s="123"/>
      <c r="BU262" s="123"/>
      <c r="BV262" s="10"/>
      <c r="BW262" s="10"/>
      <c r="BX262" s="10"/>
      <c r="BY262" s="10"/>
      <c r="BZ262" s="10"/>
    </row>
    <row r="263" spans="64:78">
      <c r="BL263" s="2"/>
      <c r="BM263" s="53" t="s">
        <v>273</v>
      </c>
      <c r="BN263" s="15"/>
      <c r="BO263" s="15"/>
      <c r="BP263" s="15"/>
      <c r="BQ263" s="10"/>
      <c r="BR263" s="15"/>
      <c r="BS263" s="123"/>
      <c r="BT263" s="123"/>
      <c r="BU263" s="123"/>
      <c r="BV263" s="10"/>
      <c r="BW263" s="10"/>
      <c r="BX263" s="10"/>
      <c r="BY263" s="10"/>
      <c r="BZ263" s="10"/>
    </row>
    <row r="264" spans="64:78">
      <c r="BL264" s="2"/>
      <c r="BM264" s="53" t="s">
        <v>274</v>
      </c>
      <c r="BN264" s="15"/>
      <c r="BO264" s="15"/>
      <c r="BP264" s="15"/>
      <c r="BQ264" s="10"/>
      <c r="BR264" s="15"/>
      <c r="BS264" s="123"/>
      <c r="BT264" s="123"/>
      <c r="BU264" s="123"/>
      <c r="BV264" s="10"/>
      <c r="BW264" s="10"/>
      <c r="BX264" s="10"/>
      <c r="BY264" s="10"/>
      <c r="BZ264" s="10"/>
    </row>
    <row r="265" spans="64:78">
      <c r="BL265" s="2"/>
      <c r="BM265" s="53" t="s">
        <v>275</v>
      </c>
      <c r="BN265" s="15"/>
      <c r="BO265" s="15"/>
      <c r="BP265" s="15"/>
      <c r="BQ265" s="10"/>
      <c r="BR265" s="15"/>
      <c r="BS265" s="123"/>
      <c r="BT265" s="123"/>
      <c r="BU265" s="123"/>
      <c r="BV265" s="10"/>
      <c r="BW265" s="10"/>
      <c r="BX265" s="10"/>
      <c r="BY265" s="10"/>
      <c r="BZ265" s="10"/>
    </row>
    <row r="266" spans="64:78">
      <c r="BL266" s="2"/>
      <c r="BM266" s="53" t="s">
        <v>276</v>
      </c>
      <c r="BN266" s="15"/>
      <c r="BO266" s="15"/>
      <c r="BP266" s="15"/>
      <c r="BQ266" s="10"/>
      <c r="BR266" s="15"/>
      <c r="BS266" s="123"/>
      <c r="BT266" s="123"/>
      <c r="BU266" s="123"/>
      <c r="BV266" s="10"/>
      <c r="BW266" s="10"/>
      <c r="BX266" s="10"/>
      <c r="BY266" s="10"/>
      <c r="BZ266" s="10"/>
    </row>
    <row r="267" spans="64:78">
      <c r="BL267" s="2"/>
      <c r="BM267" s="53" t="s">
        <v>277</v>
      </c>
      <c r="BN267" s="15"/>
      <c r="BO267" s="15"/>
      <c r="BP267" s="15"/>
      <c r="BQ267" s="10"/>
      <c r="BR267" s="15"/>
      <c r="BS267" s="123"/>
      <c r="BT267" s="123"/>
      <c r="BU267" s="123"/>
      <c r="BV267" s="10"/>
      <c r="BW267" s="10"/>
      <c r="BX267" s="10"/>
      <c r="BY267" s="10"/>
      <c r="BZ267" s="10"/>
    </row>
    <row r="268" spans="64:78">
      <c r="BL268" s="2"/>
      <c r="BM268" s="53" t="s">
        <v>278</v>
      </c>
      <c r="BN268" s="15"/>
      <c r="BO268" s="15"/>
      <c r="BP268" s="15"/>
      <c r="BQ268" s="10"/>
      <c r="BR268" s="15"/>
      <c r="BS268" s="123"/>
      <c r="BT268" s="123"/>
      <c r="BU268" s="123"/>
      <c r="BV268" s="10"/>
      <c r="BW268" s="10"/>
      <c r="BX268" s="10"/>
      <c r="BY268" s="10"/>
      <c r="BZ268" s="10"/>
    </row>
    <row r="269" spans="64:78">
      <c r="BL269" s="2"/>
      <c r="BM269" s="53" t="s">
        <v>279</v>
      </c>
      <c r="BN269" s="15"/>
      <c r="BO269" s="15"/>
      <c r="BP269" s="15"/>
      <c r="BQ269" s="10"/>
      <c r="BR269" s="15"/>
      <c r="BS269" s="123"/>
      <c r="BT269" s="123"/>
      <c r="BU269" s="123"/>
      <c r="BV269" s="10"/>
      <c r="BW269" s="10"/>
      <c r="BX269" s="10"/>
      <c r="BY269" s="10"/>
      <c r="BZ269" s="10"/>
    </row>
    <row r="270" spans="64:78">
      <c r="BL270" s="2"/>
      <c r="BM270" s="53" t="s">
        <v>280</v>
      </c>
      <c r="BN270" s="15"/>
      <c r="BO270" s="15"/>
      <c r="BP270" s="15"/>
      <c r="BQ270" s="10"/>
      <c r="BR270" s="15"/>
      <c r="BS270" s="123"/>
      <c r="BT270" s="123"/>
      <c r="BU270" s="123"/>
      <c r="BV270" s="10"/>
      <c r="BW270" s="10"/>
      <c r="BX270" s="10"/>
      <c r="BY270" s="10"/>
      <c r="BZ270" s="10"/>
    </row>
    <row r="271" spans="64:78">
      <c r="BL271" s="2"/>
      <c r="BM271" s="53" t="s">
        <v>281</v>
      </c>
      <c r="BN271" s="15"/>
      <c r="BO271" s="15"/>
      <c r="BP271" s="15"/>
      <c r="BQ271" s="10"/>
      <c r="BR271" s="15"/>
      <c r="BS271" s="123"/>
      <c r="BT271" s="123"/>
      <c r="BU271" s="123"/>
      <c r="BV271" s="10"/>
      <c r="BW271" s="10"/>
      <c r="BX271" s="10"/>
      <c r="BY271" s="10"/>
      <c r="BZ271" s="10"/>
    </row>
    <row r="272" spans="64:78">
      <c r="BL272" s="2"/>
      <c r="BM272" s="53" t="s">
        <v>282</v>
      </c>
      <c r="BN272" s="15"/>
      <c r="BO272" s="15"/>
      <c r="BP272" s="15"/>
      <c r="BQ272" s="10"/>
      <c r="BR272" s="15"/>
      <c r="BS272" s="123"/>
      <c r="BT272" s="123"/>
      <c r="BU272" s="123"/>
      <c r="BV272" s="10"/>
      <c r="BW272" s="10"/>
      <c r="BX272" s="10"/>
      <c r="BY272" s="10"/>
      <c r="BZ272" s="10"/>
    </row>
    <row r="273" spans="64:78">
      <c r="BL273" s="2"/>
      <c r="BM273" s="53" t="s">
        <v>283</v>
      </c>
      <c r="BN273" s="15"/>
      <c r="BO273" s="15"/>
      <c r="BP273" s="15"/>
      <c r="BQ273" s="10"/>
      <c r="BR273" s="15"/>
      <c r="BS273" s="123"/>
      <c r="BT273" s="123"/>
      <c r="BU273" s="123"/>
      <c r="BV273" s="10"/>
      <c r="BW273" s="10"/>
      <c r="BX273" s="10"/>
      <c r="BY273" s="10"/>
      <c r="BZ273" s="10"/>
    </row>
    <row r="274" spans="64:78">
      <c r="BL274" s="2"/>
      <c r="BM274" s="53" t="s">
        <v>284</v>
      </c>
      <c r="BN274" s="15"/>
      <c r="BO274" s="15"/>
      <c r="BP274" s="15"/>
      <c r="BQ274" s="10"/>
      <c r="BR274" s="15"/>
      <c r="BS274" s="123"/>
      <c r="BT274" s="123"/>
      <c r="BU274" s="123"/>
      <c r="BV274" s="10"/>
      <c r="BW274" s="10"/>
      <c r="BX274" s="10"/>
      <c r="BY274" s="10"/>
      <c r="BZ274" s="10"/>
    </row>
    <row r="275" spans="64:78">
      <c r="BL275" s="2"/>
      <c r="BM275" s="53" t="s">
        <v>285</v>
      </c>
      <c r="BN275" s="15"/>
      <c r="BO275" s="15"/>
      <c r="BP275" s="15"/>
      <c r="BQ275" s="10"/>
      <c r="BR275" s="15"/>
      <c r="BS275" s="123"/>
      <c r="BT275" s="123"/>
      <c r="BU275" s="123"/>
      <c r="BV275" s="10"/>
      <c r="BW275" s="10"/>
      <c r="BX275" s="10"/>
      <c r="BY275" s="10"/>
      <c r="BZ275" s="10"/>
    </row>
    <row r="276" spans="64:78">
      <c r="BL276" s="2"/>
      <c r="BM276" s="53" t="s">
        <v>286</v>
      </c>
      <c r="BN276" s="15"/>
      <c r="BO276" s="15"/>
      <c r="BP276" s="15"/>
      <c r="BQ276" s="10"/>
      <c r="BR276" s="15"/>
      <c r="BS276" s="123"/>
      <c r="BT276" s="123"/>
      <c r="BU276" s="123"/>
      <c r="BV276" s="10"/>
      <c r="BW276" s="10"/>
      <c r="BX276" s="10"/>
      <c r="BY276" s="10"/>
      <c r="BZ276" s="10"/>
    </row>
    <row r="277" spans="64:78">
      <c r="BL277" s="2"/>
      <c r="BM277" s="53" t="s">
        <v>287</v>
      </c>
      <c r="BN277" s="15"/>
      <c r="BO277" s="15"/>
      <c r="BP277" s="15"/>
      <c r="BQ277" s="10"/>
      <c r="BR277" s="15"/>
      <c r="BS277" s="123"/>
      <c r="BT277" s="123"/>
      <c r="BU277" s="123"/>
      <c r="BV277" s="10"/>
      <c r="BW277" s="10"/>
      <c r="BX277" s="10"/>
      <c r="BY277" s="10"/>
      <c r="BZ277" s="10"/>
    </row>
    <row r="278" spans="64:78">
      <c r="BL278" s="2"/>
      <c r="BM278" s="53" t="s">
        <v>288</v>
      </c>
      <c r="BN278" s="15"/>
      <c r="BO278" s="15"/>
      <c r="BP278" s="15"/>
      <c r="BQ278" s="10"/>
      <c r="BR278" s="15"/>
      <c r="BS278" s="123"/>
      <c r="BT278" s="123"/>
      <c r="BU278" s="123"/>
      <c r="BV278" s="10"/>
      <c r="BW278" s="10"/>
      <c r="BX278" s="10"/>
      <c r="BY278" s="10"/>
      <c r="BZ278" s="10"/>
    </row>
    <row r="279" spans="64:78">
      <c r="BL279" s="2"/>
      <c r="BM279" s="53" t="s">
        <v>289</v>
      </c>
      <c r="BN279" s="15"/>
      <c r="BO279" s="15"/>
      <c r="BP279" s="15"/>
      <c r="BQ279" s="10"/>
      <c r="BR279" s="15"/>
      <c r="BS279" s="123"/>
      <c r="BT279" s="123"/>
      <c r="BU279" s="123"/>
      <c r="BV279" s="10"/>
      <c r="BW279" s="10"/>
      <c r="BX279" s="10"/>
      <c r="BY279" s="10"/>
      <c r="BZ279" s="10"/>
    </row>
    <row r="280" spans="64:78">
      <c r="BL280" s="2"/>
      <c r="BM280" s="53" t="s">
        <v>290</v>
      </c>
      <c r="BN280" s="15"/>
      <c r="BO280" s="15"/>
      <c r="BP280" s="15"/>
      <c r="BQ280" s="10"/>
      <c r="BR280" s="15"/>
      <c r="BS280" s="123"/>
      <c r="BT280" s="123"/>
      <c r="BU280" s="123"/>
      <c r="BV280" s="10"/>
      <c r="BW280" s="10"/>
      <c r="BX280" s="10"/>
      <c r="BY280" s="10"/>
      <c r="BZ280" s="10"/>
    </row>
    <row r="281" spans="64:78">
      <c r="BL281" s="2"/>
      <c r="BM281" s="53" t="s">
        <v>291</v>
      </c>
      <c r="BN281" s="15"/>
      <c r="BO281" s="15"/>
      <c r="BP281" s="15"/>
      <c r="BQ281" s="10"/>
      <c r="BR281" s="15"/>
      <c r="BS281" s="123"/>
      <c r="BT281" s="123"/>
      <c r="BU281" s="123"/>
      <c r="BV281" s="10"/>
      <c r="BW281" s="10"/>
      <c r="BX281" s="10"/>
      <c r="BY281" s="10"/>
      <c r="BZ281" s="10"/>
    </row>
    <row r="282" spans="64:78">
      <c r="BL282" s="2"/>
      <c r="BM282" s="53" t="s">
        <v>292</v>
      </c>
      <c r="BN282" s="15"/>
      <c r="BO282" s="15"/>
      <c r="BP282" s="15"/>
      <c r="BQ282" s="10"/>
      <c r="BR282" s="15"/>
      <c r="BS282" s="123"/>
      <c r="BT282" s="123"/>
      <c r="BU282" s="123"/>
      <c r="BV282" s="10"/>
      <c r="BW282" s="10"/>
      <c r="BX282" s="10"/>
      <c r="BY282" s="10"/>
      <c r="BZ282" s="10"/>
    </row>
    <row r="283" spans="64:78">
      <c r="BL283" s="2"/>
      <c r="BM283" s="53" t="s">
        <v>293</v>
      </c>
      <c r="BN283" s="15"/>
      <c r="BO283" s="15"/>
      <c r="BP283" s="15"/>
      <c r="BQ283" s="10"/>
      <c r="BR283" s="15"/>
      <c r="BS283" s="123"/>
      <c r="BT283" s="123"/>
      <c r="BU283" s="123"/>
      <c r="BV283" s="10"/>
      <c r="BW283" s="10"/>
      <c r="BX283" s="10"/>
      <c r="BY283" s="10"/>
      <c r="BZ283" s="10"/>
    </row>
    <row r="284" spans="64:78">
      <c r="BL284" s="2"/>
      <c r="BM284" s="53" t="s">
        <v>294</v>
      </c>
      <c r="BN284" s="15"/>
      <c r="BO284" s="15"/>
      <c r="BP284" s="15"/>
      <c r="BQ284" s="10"/>
      <c r="BR284" s="15"/>
      <c r="BS284" s="123"/>
      <c r="BT284" s="123"/>
      <c r="BU284" s="123"/>
      <c r="BV284" s="10"/>
      <c r="BW284" s="10"/>
      <c r="BX284" s="10"/>
      <c r="BY284" s="10"/>
      <c r="BZ284" s="10"/>
    </row>
    <row r="285" spans="64:78">
      <c r="BL285" s="2"/>
      <c r="BM285" s="53" t="s">
        <v>295</v>
      </c>
      <c r="BN285" s="15"/>
      <c r="BO285" s="15"/>
      <c r="BP285" s="15"/>
      <c r="BQ285" s="10"/>
      <c r="BR285" s="15"/>
      <c r="BS285" s="123"/>
      <c r="BT285" s="123"/>
      <c r="BU285" s="123"/>
      <c r="BV285" s="10"/>
      <c r="BW285" s="10"/>
      <c r="BX285" s="10"/>
      <c r="BY285" s="10"/>
      <c r="BZ285" s="10"/>
    </row>
    <row r="286" spans="64:78">
      <c r="BL286" s="2"/>
      <c r="BM286" s="53" t="s">
        <v>296</v>
      </c>
      <c r="BN286" s="15"/>
      <c r="BO286" s="15"/>
      <c r="BP286" s="15"/>
      <c r="BQ286" s="10"/>
      <c r="BR286" s="15"/>
      <c r="BS286" s="123"/>
      <c r="BT286" s="123"/>
      <c r="BU286" s="123"/>
      <c r="BV286" s="10"/>
      <c r="BW286" s="10"/>
      <c r="BX286" s="10"/>
      <c r="BY286" s="10"/>
      <c r="BZ286" s="10"/>
    </row>
    <row r="287" spans="64:78">
      <c r="BL287" s="2"/>
      <c r="BM287" s="53" t="s">
        <v>297</v>
      </c>
      <c r="BN287" s="15"/>
      <c r="BO287" s="15"/>
      <c r="BP287" s="15"/>
      <c r="BQ287" s="10"/>
      <c r="BR287" s="15"/>
      <c r="BS287" s="123"/>
      <c r="BT287" s="123"/>
      <c r="BU287" s="123"/>
      <c r="BV287" s="10"/>
      <c r="BW287" s="10"/>
      <c r="BX287" s="10"/>
      <c r="BY287" s="10"/>
      <c r="BZ287" s="10"/>
    </row>
    <row r="288" spans="64:78">
      <c r="BL288" s="2"/>
      <c r="BM288" s="53" t="s">
        <v>298</v>
      </c>
      <c r="BN288" s="15"/>
      <c r="BO288" s="15"/>
      <c r="BP288" s="15"/>
      <c r="BQ288" s="10"/>
      <c r="BR288" s="15"/>
      <c r="BS288" s="123"/>
      <c r="BT288" s="123"/>
      <c r="BU288" s="123"/>
      <c r="BV288" s="10"/>
      <c r="BW288" s="10"/>
      <c r="BX288" s="10"/>
      <c r="BY288" s="10"/>
      <c r="BZ288" s="10"/>
    </row>
    <row r="289" spans="64:78">
      <c r="BL289" s="2"/>
      <c r="BM289" s="53" t="s">
        <v>299</v>
      </c>
      <c r="BN289" s="15"/>
      <c r="BO289" s="15"/>
      <c r="BP289" s="15"/>
      <c r="BQ289" s="10"/>
      <c r="BR289" s="15"/>
      <c r="BS289" s="123"/>
      <c r="BT289" s="123"/>
      <c r="BU289" s="123"/>
      <c r="BV289" s="10"/>
      <c r="BW289" s="10"/>
      <c r="BX289" s="10"/>
      <c r="BY289" s="10"/>
      <c r="BZ289" s="10"/>
    </row>
    <row r="290" spans="64:78">
      <c r="BL290" s="2"/>
      <c r="BM290" s="53" t="s">
        <v>300</v>
      </c>
      <c r="BN290" s="15"/>
      <c r="BO290" s="15"/>
      <c r="BP290" s="15"/>
      <c r="BQ290" s="10"/>
      <c r="BR290" s="15"/>
      <c r="BS290" s="123"/>
      <c r="BT290" s="123"/>
      <c r="BU290" s="123"/>
      <c r="BV290" s="10"/>
      <c r="BW290" s="10"/>
      <c r="BX290" s="10"/>
      <c r="BY290" s="10"/>
      <c r="BZ290" s="10"/>
    </row>
    <row r="291" spans="64:78">
      <c r="BL291" s="2"/>
      <c r="BM291" s="53" t="s">
        <v>301</v>
      </c>
      <c r="BN291" s="15"/>
      <c r="BO291" s="15"/>
      <c r="BP291" s="15"/>
      <c r="BQ291" s="10"/>
      <c r="BR291" s="15"/>
      <c r="BS291" s="123"/>
      <c r="BT291" s="123"/>
      <c r="BU291" s="123"/>
      <c r="BV291" s="10"/>
      <c r="BW291" s="10"/>
      <c r="BX291" s="10"/>
      <c r="BY291" s="10"/>
      <c r="BZ291" s="10"/>
    </row>
    <row r="292" spans="64:78">
      <c r="BL292" s="2"/>
      <c r="BM292" s="53" t="s">
        <v>302</v>
      </c>
      <c r="BN292" s="15"/>
      <c r="BO292" s="15"/>
      <c r="BP292" s="15"/>
      <c r="BQ292" s="10"/>
      <c r="BR292" s="15"/>
      <c r="BS292" s="123"/>
      <c r="BT292" s="123"/>
      <c r="BU292" s="123"/>
      <c r="BV292" s="10"/>
      <c r="BW292" s="10"/>
      <c r="BX292" s="10"/>
      <c r="BY292" s="10"/>
      <c r="BZ292" s="10"/>
    </row>
    <row r="293" spans="64:78">
      <c r="BL293" s="2"/>
      <c r="BM293" s="53" t="s">
        <v>303</v>
      </c>
      <c r="BN293" s="15"/>
      <c r="BO293" s="15"/>
      <c r="BP293" s="15"/>
      <c r="BQ293" s="10"/>
      <c r="BR293" s="15"/>
      <c r="BS293" s="123"/>
      <c r="BT293" s="123"/>
      <c r="BU293" s="123"/>
      <c r="BV293" s="10"/>
      <c r="BW293" s="10"/>
      <c r="BX293" s="10"/>
      <c r="BY293" s="10"/>
      <c r="BZ293" s="10"/>
    </row>
    <row r="294" spans="64:78">
      <c r="BL294" s="2"/>
      <c r="BM294" s="53" t="s">
        <v>304</v>
      </c>
      <c r="BN294" s="15"/>
      <c r="BO294" s="15"/>
      <c r="BP294" s="15"/>
      <c r="BQ294" s="10"/>
      <c r="BR294" s="15"/>
      <c r="BS294" s="123"/>
      <c r="BT294" s="123"/>
      <c r="BU294" s="123"/>
      <c r="BV294" s="10"/>
      <c r="BW294" s="10"/>
      <c r="BX294" s="10"/>
      <c r="BY294" s="10"/>
      <c r="BZ294" s="10"/>
    </row>
    <row r="295" spans="64:78">
      <c r="BL295" s="2"/>
      <c r="BM295" s="53" t="s">
        <v>305</v>
      </c>
      <c r="BN295" s="15"/>
      <c r="BO295" s="15"/>
      <c r="BP295" s="15"/>
      <c r="BQ295" s="10"/>
      <c r="BR295" s="15"/>
      <c r="BS295" s="123"/>
      <c r="BT295" s="123"/>
      <c r="BU295" s="123"/>
      <c r="BV295" s="10"/>
      <c r="BW295" s="10"/>
      <c r="BX295" s="10"/>
      <c r="BY295" s="10"/>
      <c r="BZ295" s="10"/>
    </row>
    <row r="296" spans="64:78">
      <c r="BL296" s="2"/>
      <c r="BM296" s="53" t="s">
        <v>306</v>
      </c>
      <c r="BN296" s="15"/>
      <c r="BO296" s="15"/>
      <c r="BP296" s="15"/>
      <c r="BQ296" s="10"/>
      <c r="BR296" s="15"/>
      <c r="BS296" s="123"/>
      <c r="BT296" s="123"/>
      <c r="BU296" s="123"/>
      <c r="BV296" s="10"/>
      <c r="BW296" s="10"/>
      <c r="BX296" s="10"/>
      <c r="BY296" s="10"/>
      <c r="BZ296" s="10"/>
    </row>
    <row r="297" spans="64:78">
      <c r="BL297" s="2"/>
      <c r="BM297" s="53" t="s">
        <v>307</v>
      </c>
      <c r="BN297" s="15"/>
      <c r="BO297" s="15"/>
      <c r="BP297" s="15"/>
      <c r="BQ297" s="10"/>
      <c r="BR297" s="15"/>
      <c r="BS297" s="123"/>
      <c r="BT297" s="123"/>
      <c r="BU297" s="123"/>
      <c r="BV297" s="10"/>
      <c r="BW297" s="10"/>
      <c r="BX297" s="10"/>
      <c r="BY297" s="10"/>
      <c r="BZ297" s="10"/>
    </row>
    <row r="298" spans="64:78">
      <c r="BL298" s="2"/>
      <c r="BM298" s="53" t="s">
        <v>308</v>
      </c>
      <c r="BN298" s="15"/>
      <c r="BO298" s="15"/>
      <c r="BP298" s="15"/>
      <c r="BQ298" s="10"/>
      <c r="BR298" s="15"/>
      <c r="BS298" s="123"/>
      <c r="BT298" s="123"/>
      <c r="BU298" s="123"/>
      <c r="BV298" s="10"/>
      <c r="BW298" s="10"/>
      <c r="BX298" s="10"/>
      <c r="BY298" s="10"/>
      <c r="BZ298" s="10"/>
    </row>
    <row r="299" spans="64:78">
      <c r="BL299" s="2"/>
      <c r="BM299" s="53" t="s">
        <v>309</v>
      </c>
      <c r="BN299" s="15"/>
      <c r="BO299" s="15"/>
      <c r="BP299" s="15"/>
      <c r="BQ299" s="10"/>
      <c r="BR299" s="15"/>
      <c r="BS299" s="123"/>
      <c r="BT299" s="123"/>
      <c r="BU299" s="123"/>
      <c r="BV299" s="10"/>
      <c r="BW299" s="10"/>
      <c r="BX299" s="10"/>
      <c r="BY299" s="10"/>
      <c r="BZ299" s="10"/>
    </row>
    <row r="300" spans="64:78">
      <c r="BL300" s="2"/>
      <c r="BM300" s="53" t="s">
        <v>310</v>
      </c>
      <c r="BN300" s="15"/>
      <c r="BO300" s="15"/>
      <c r="BP300" s="15"/>
      <c r="BQ300" s="10"/>
      <c r="BR300" s="15"/>
      <c r="BS300" s="123"/>
      <c r="BT300" s="123"/>
      <c r="BU300" s="123"/>
      <c r="BV300" s="10"/>
      <c r="BW300" s="10"/>
      <c r="BX300" s="10"/>
      <c r="BY300" s="10"/>
      <c r="BZ300" s="10"/>
    </row>
    <row r="301" spans="64:78">
      <c r="BL301" s="2"/>
      <c r="BM301" s="53" t="s">
        <v>311</v>
      </c>
      <c r="BN301" s="15"/>
      <c r="BO301" s="15"/>
      <c r="BP301" s="15"/>
      <c r="BQ301" s="10"/>
      <c r="BR301" s="15"/>
      <c r="BS301" s="123"/>
      <c r="BT301" s="123"/>
      <c r="BU301" s="123"/>
      <c r="BV301" s="10"/>
      <c r="BW301" s="10"/>
      <c r="BX301" s="10"/>
      <c r="BY301" s="10"/>
      <c r="BZ301" s="10"/>
    </row>
    <row r="302" spans="64:78">
      <c r="BL302" s="2"/>
      <c r="BM302" s="53" t="s">
        <v>312</v>
      </c>
      <c r="BN302" s="15"/>
      <c r="BO302" s="15"/>
      <c r="BP302" s="15"/>
      <c r="BQ302" s="10"/>
      <c r="BR302" s="15"/>
      <c r="BS302" s="123"/>
      <c r="BT302" s="123"/>
      <c r="BU302" s="123"/>
      <c r="BV302" s="10"/>
      <c r="BW302" s="10"/>
      <c r="BX302" s="10"/>
      <c r="BY302" s="10"/>
      <c r="BZ302" s="10"/>
    </row>
    <row r="303" spans="64:78">
      <c r="BL303" s="2"/>
      <c r="BM303" s="53" t="s">
        <v>313</v>
      </c>
      <c r="BN303" s="15"/>
      <c r="BO303" s="15"/>
      <c r="BP303" s="15"/>
      <c r="BQ303" s="10"/>
      <c r="BR303" s="15"/>
      <c r="BS303" s="123"/>
      <c r="BT303" s="123"/>
      <c r="BU303" s="123"/>
      <c r="BV303" s="10"/>
      <c r="BW303" s="10"/>
      <c r="BX303" s="10"/>
      <c r="BY303" s="10"/>
      <c r="BZ303" s="10"/>
    </row>
    <row r="304" spans="64:78">
      <c r="BL304" s="2"/>
      <c r="BM304" s="53" t="s">
        <v>314</v>
      </c>
      <c r="BN304" s="15"/>
      <c r="BO304" s="15"/>
      <c r="BP304" s="15"/>
      <c r="BQ304" s="10"/>
      <c r="BR304" s="15"/>
      <c r="BS304" s="123"/>
      <c r="BT304" s="123"/>
      <c r="BU304" s="123"/>
      <c r="BV304" s="10"/>
      <c r="BW304" s="10"/>
      <c r="BX304" s="10"/>
      <c r="BY304" s="10"/>
      <c r="BZ304" s="10"/>
    </row>
    <row r="305" spans="64:78">
      <c r="BL305" s="2"/>
      <c r="BM305" s="53" t="s">
        <v>315</v>
      </c>
      <c r="BN305" s="15"/>
      <c r="BO305" s="15"/>
      <c r="BP305" s="15"/>
      <c r="BQ305" s="10"/>
      <c r="BR305" s="15"/>
      <c r="BS305" s="123"/>
      <c r="BT305" s="123"/>
      <c r="BU305" s="123"/>
      <c r="BV305" s="10"/>
      <c r="BW305" s="10"/>
      <c r="BX305" s="10"/>
      <c r="BY305" s="10"/>
      <c r="BZ305" s="10"/>
    </row>
    <row r="306" spans="64:78">
      <c r="BL306" s="2"/>
      <c r="BM306" s="53" t="s">
        <v>316</v>
      </c>
      <c r="BN306" s="15"/>
      <c r="BO306" s="15"/>
      <c r="BP306" s="15"/>
      <c r="BQ306" s="10"/>
      <c r="BR306" s="15"/>
      <c r="BS306" s="123"/>
      <c r="BT306" s="123"/>
      <c r="BU306" s="123"/>
      <c r="BV306" s="10"/>
      <c r="BW306" s="10"/>
      <c r="BX306" s="10"/>
      <c r="BY306" s="10"/>
      <c r="BZ306" s="10"/>
    </row>
    <row r="307" spans="64:78">
      <c r="BL307" s="2"/>
      <c r="BM307" s="53" t="s">
        <v>317</v>
      </c>
      <c r="BN307" s="15"/>
      <c r="BO307" s="15"/>
      <c r="BP307" s="15"/>
      <c r="BQ307" s="10"/>
      <c r="BR307" s="15"/>
      <c r="BS307" s="123"/>
      <c r="BT307" s="123"/>
      <c r="BU307" s="123"/>
      <c r="BV307" s="10"/>
      <c r="BW307" s="10"/>
      <c r="BX307" s="10"/>
      <c r="BY307" s="10"/>
      <c r="BZ307" s="10"/>
    </row>
    <row r="308" spans="64:78">
      <c r="BL308" s="2"/>
      <c r="BM308" s="53" t="s">
        <v>318</v>
      </c>
      <c r="BN308" s="15"/>
      <c r="BO308" s="15"/>
      <c r="BP308" s="15"/>
      <c r="BQ308" s="10"/>
      <c r="BR308" s="15"/>
      <c r="BS308" s="123"/>
      <c r="BT308" s="123"/>
      <c r="BU308" s="123"/>
      <c r="BV308" s="10"/>
      <c r="BW308" s="10"/>
      <c r="BX308" s="10"/>
      <c r="BY308" s="10"/>
      <c r="BZ308" s="10"/>
    </row>
    <row r="309" spans="64:78">
      <c r="BL309" s="2"/>
      <c r="BM309" s="53" t="s">
        <v>319</v>
      </c>
      <c r="BN309" s="15"/>
      <c r="BO309" s="15"/>
      <c r="BP309" s="15"/>
      <c r="BQ309" s="10"/>
      <c r="BR309" s="15"/>
      <c r="BS309" s="123"/>
      <c r="BT309" s="123"/>
      <c r="BU309" s="123"/>
      <c r="BV309" s="10"/>
      <c r="BW309" s="10"/>
      <c r="BX309" s="10"/>
      <c r="BY309" s="10"/>
      <c r="BZ309" s="10"/>
    </row>
    <row r="310" spans="64:78">
      <c r="BL310" s="2"/>
      <c r="BM310" s="53" t="s">
        <v>320</v>
      </c>
      <c r="BN310" s="15"/>
      <c r="BO310" s="15"/>
      <c r="BP310" s="15"/>
      <c r="BQ310" s="10"/>
      <c r="BR310" s="15"/>
      <c r="BS310" s="123"/>
      <c r="BT310" s="123"/>
      <c r="BU310" s="123"/>
      <c r="BV310" s="10"/>
      <c r="BW310" s="10"/>
      <c r="BX310" s="10"/>
      <c r="BY310" s="10"/>
      <c r="BZ310" s="10"/>
    </row>
    <row r="311" spans="64:78">
      <c r="BL311" s="2"/>
      <c r="BM311" s="53" t="s">
        <v>321</v>
      </c>
      <c r="BN311" s="15"/>
      <c r="BO311" s="15"/>
      <c r="BP311" s="15"/>
      <c r="BQ311" s="10"/>
      <c r="BR311" s="15"/>
      <c r="BS311" s="123"/>
      <c r="BT311" s="123"/>
      <c r="BU311" s="123"/>
      <c r="BV311" s="10"/>
      <c r="BW311" s="10"/>
      <c r="BX311" s="10"/>
      <c r="BY311" s="10"/>
      <c r="BZ311" s="10"/>
    </row>
    <row r="312" spans="64:78">
      <c r="BL312" s="2"/>
      <c r="BM312" s="53" t="s">
        <v>322</v>
      </c>
      <c r="BN312" s="15"/>
      <c r="BO312" s="15"/>
      <c r="BP312" s="15"/>
      <c r="BQ312" s="10"/>
      <c r="BR312" s="15"/>
      <c r="BS312" s="123"/>
      <c r="BT312" s="123"/>
      <c r="BU312" s="123"/>
      <c r="BV312" s="10"/>
      <c r="BW312" s="10"/>
      <c r="BX312" s="10"/>
      <c r="BY312" s="10"/>
      <c r="BZ312" s="10"/>
    </row>
    <row r="313" spans="64:78">
      <c r="BL313" s="2"/>
      <c r="BM313" s="53" t="s">
        <v>323</v>
      </c>
      <c r="BN313" s="15"/>
      <c r="BO313" s="15"/>
      <c r="BP313" s="15"/>
      <c r="BQ313" s="10"/>
      <c r="BR313" s="15"/>
      <c r="BS313" s="123"/>
      <c r="BT313" s="123"/>
      <c r="BU313" s="123"/>
      <c r="BV313" s="10"/>
      <c r="BW313" s="10"/>
      <c r="BX313" s="10"/>
      <c r="BY313" s="10"/>
      <c r="BZ313" s="10"/>
    </row>
    <row r="314" spans="64:78">
      <c r="BL314" s="2"/>
      <c r="BM314" s="53" t="s">
        <v>324</v>
      </c>
      <c r="BN314" s="15"/>
      <c r="BO314" s="15"/>
      <c r="BP314" s="15"/>
      <c r="BQ314" s="10"/>
      <c r="BR314" s="15"/>
      <c r="BS314" s="123"/>
      <c r="BT314" s="123"/>
      <c r="BU314" s="123"/>
      <c r="BV314" s="10"/>
      <c r="BW314" s="10"/>
      <c r="BX314" s="10"/>
      <c r="BY314" s="10"/>
      <c r="BZ314" s="10"/>
    </row>
    <row r="315" spans="64:78">
      <c r="BL315" s="2"/>
      <c r="BM315" s="53" t="s">
        <v>325</v>
      </c>
      <c r="BN315" s="15"/>
      <c r="BO315" s="15"/>
      <c r="BP315" s="15"/>
      <c r="BQ315" s="10"/>
      <c r="BR315" s="15"/>
      <c r="BS315" s="123"/>
      <c r="BT315" s="123"/>
      <c r="BU315" s="123"/>
      <c r="BV315" s="10"/>
      <c r="BW315" s="10"/>
      <c r="BX315" s="10"/>
      <c r="BY315" s="10"/>
      <c r="BZ315" s="10"/>
    </row>
    <row r="316" spans="64:78">
      <c r="BL316" s="2"/>
      <c r="BM316" s="53" t="s">
        <v>326</v>
      </c>
      <c r="BN316" s="15"/>
      <c r="BO316" s="15"/>
      <c r="BP316" s="15"/>
      <c r="BQ316" s="10"/>
      <c r="BR316" s="15"/>
      <c r="BS316" s="123"/>
      <c r="BT316" s="123"/>
      <c r="BU316" s="123"/>
      <c r="BV316" s="10"/>
      <c r="BW316" s="10"/>
      <c r="BX316" s="10"/>
      <c r="BY316" s="10"/>
      <c r="BZ316" s="10"/>
    </row>
    <row r="317" spans="64:78">
      <c r="BL317" s="2"/>
      <c r="BM317" s="53" t="s">
        <v>327</v>
      </c>
      <c r="BN317" s="15"/>
      <c r="BO317" s="15"/>
      <c r="BP317" s="15"/>
      <c r="BQ317" s="10"/>
      <c r="BR317" s="15"/>
      <c r="BS317" s="123"/>
      <c r="BT317" s="123"/>
      <c r="BU317" s="123"/>
      <c r="BV317" s="10"/>
      <c r="BW317" s="10"/>
      <c r="BX317" s="10"/>
      <c r="BY317" s="10"/>
      <c r="BZ317" s="10"/>
    </row>
    <row r="318" spans="64:78">
      <c r="BL318" s="2"/>
      <c r="BM318" s="53" t="s">
        <v>328</v>
      </c>
      <c r="BN318" s="15"/>
      <c r="BO318" s="15"/>
      <c r="BP318" s="15"/>
      <c r="BQ318" s="10"/>
      <c r="BR318" s="15"/>
      <c r="BS318" s="123"/>
      <c r="BT318" s="123"/>
      <c r="BU318" s="123"/>
      <c r="BV318" s="10"/>
      <c r="BW318" s="10"/>
      <c r="BX318" s="10"/>
      <c r="BY318" s="10"/>
      <c r="BZ318" s="10"/>
    </row>
    <row r="319" spans="64:78">
      <c r="BL319" s="2"/>
      <c r="BM319" s="53" t="s">
        <v>329</v>
      </c>
      <c r="BN319" s="15"/>
      <c r="BO319" s="15"/>
      <c r="BP319" s="15"/>
      <c r="BQ319" s="10"/>
      <c r="BR319" s="15"/>
      <c r="BS319" s="123"/>
      <c r="BT319" s="123"/>
      <c r="BU319" s="123"/>
      <c r="BV319" s="10"/>
      <c r="BW319" s="10"/>
      <c r="BX319" s="10"/>
      <c r="BY319" s="10"/>
      <c r="BZ319" s="10"/>
    </row>
    <row r="320" spans="64:78">
      <c r="BL320" s="2"/>
      <c r="BM320" s="53" t="s">
        <v>330</v>
      </c>
      <c r="BN320" s="15"/>
      <c r="BO320" s="15"/>
      <c r="BP320" s="15"/>
      <c r="BQ320" s="10"/>
      <c r="BR320" s="15"/>
      <c r="BS320" s="123"/>
      <c r="BT320" s="123"/>
      <c r="BU320" s="123"/>
      <c r="BV320" s="10"/>
      <c r="BW320" s="10"/>
      <c r="BX320" s="10"/>
      <c r="BY320" s="10"/>
      <c r="BZ320" s="10"/>
    </row>
    <row r="321" spans="64:78">
      <c r="BL321" s="2"/>
      <c r="BM321" s="53" t="s">
        <v>331</v>
      </c>
      <c r="BN321" s="15"/>
      <c r="BO321" s="15"/>
      <c r="BP321" s="15"/>
      <c r="BQ321" s="10"/>
      <c r="BR321" s="15"/>
      <c r="BS321" s="123"/>
      <c r="BT321" s="123"/>
      <c r="BU321" s="123"/>
      <c r="BV321" s="10"/>
      <c r="BW321" s="10"/>
      <c r="BX321" s="10"/>
      <c r="BY321" s="10"/>
      <c r="BZ321" s="10"/>
    </row>
    <row r="322" spans="64:78">
      <c r="BL322" s="2"/>
      <c r="BM322" s="53" t="s">
        <v>332</v>
      </c>
      <c r="BN322" s="15"/>
      <c r="BO322" s="15"/>
      <c r="BP322" s="15"/>
      <c r="BQ322" s="10"/>
      <c r="BR322" s="15"/>
      <c r="BS322" s="123"/>
      <c r="BT322" s="123"/>
      <c r="BU322" s="123"/>
      <c r="BV322" s="10"/>
      <c r="BW322" s="10"/>
      <c r="BX322" s="10"/>
      <c r="BY322" s="10"/>
      <c r="BZ322" s="10"/>
    </row>
    <row r="323" spans="64:78">
      <c r="BL323" s="2"/>
      <c r="BM323" s="53" t="s">
        <v>333</v>
      </c>
      <c r="BN323" s="15"/>
      <c r="BO323" s="15"/>
      <c r="BP323" s="15"/>
      <c r="BQ323" s="10"/>
      <c r="BR323" s="15"/>
      <c r="BS323" s="123"/>
      <c r="BT323" s="123"/>
      <c r="BU323" s="123"/>
      <c r="BV323" s="10"/>
      <c r="BW323" s="10"/>
      <c r="BX323" s="10"/>
      <c r="BY323" s="10"/>
      <c r="BZ323" s="10"/>
    </row>
    <row r="324" spans="64:78">
      <c r="BL324" s="2"/>
      <c r="BM324" s="53" t="s">
        <v>334</v>
      </c>
      <c r="BN324" s="15"/>
      <c r="BO324" s="15"/>
      <c r="BP324" s="15"/>
      <c r="BQ324" s="10"/>
      <c r="BR324" s="15"/>
      <c r="BS324" s="123"/>
      <c r="BT324" s="123"/>
      <c r="BU324" s="123"/>
      <c r="BV324" s="10"/>
      <c r="BW324" s="10"/>
      <c r="BX324" s="10"/>
      <c r="BY324" s="10"/>
      <c r="BZ324" s="10"/>
    </row>
    <row r="325" spans="64:78">
      <c r="BL325" s="2"/>
      <c r="BM325" s="53" t="s">
        <v>335</v>
      </c>
      <c r="BN325" s="15"/>
      <c r="BO325" s="15"/>
      <c r="BP325" s="15"/>
      <c r="BQ325" s="10"/>
      <c r="BR325" s="15"/>
      <c r="BS325" s="123"/>
      <c r="BT325" s="123"/>
      <c r="BU325" s="123"/>
      <c r="BV325" s="10"/>
      <c r="BW325" s="10"/>
      <c r="BX325" s="10"/>
      <c r="BY325" s="10"/>
      <c r="BZ325" s="10"/>
    </row>
    <row r="326" spans="64:78">
      <c r="BL326" s="2"/>
      <c r="BM326" s="53" t="s">
        <v>336</v>
      </c>
      <c r="BN326" s="15"/>
      <c r="BO326" s="15"/>
      <c r="BP326" s="15"/>
      <c r="BQ326" s="10"/>
      <c r="BR326" s="15"/>
      <c r="BS326" s="123"/>
      <c r="BT326" s="123"/>
      <c r="BU326" s="123"/>
      <c r="BV326" s="10"/>
      <c r="BW326" s="10"/>
      <c r="BX326" s="10"/>
      <c r="BY326" s="10"/>
      <c r="BZ326" s="10"/>
    </row>
    <row r="327" spans="64:78">
      <c r="BL327" s="2"/>
      <c r="BM327" s="53" t="s">
        <v>337</v>
      </c>
      <c r="BN327" s="15"/>
      <c r="BO327" s="15"/>
      <c r="BP327" s="15"/>
      <c r="BQ327" s="10"/>
      <c r="BR327" s="15"/>
      <c r="BS327" s="123"/>
      <c r="BT327" s="123"/>
      <c r="BU327" s="123"/>
      <c r="BV327" s="10"/>
      <c r="BW327" s="10"/>
      <c r="BX327" s="10"/>
      <c r="BY327" s="10"/>
      <c r="BZ327" s="10"/>
    </row>
    <row r="328" spans="64:78">
      <c r="BL328" s="2"/>
      <c r="BM328" s="53" t="s">
        <v>338</v>
      </c>
      <c r="BN328" s="15"/>
      <c r="BO328" s="15"/>
      <c r="BP328" s="15"/>
      <c r="BQ328" s="10"/>
      <c r="BR328" s="15"/>
      <c r="BS328" s="123"/>
      <c r="BT328" s="123"/>
      <c r="BU328" s="123"/>
      <c r="BV328" s="10"/>
      <c r="BW328" s="10"/>
      <c r="BX328" s="10"/>
      <c r="BY328" s="10"/>
      <c r="BZ328" s="10"/>
    </row>
    <row r="329" spans="64:78">
      <c r="BL329" s="2"/>
      <c r="BM329" s="53" t="s">
        <v>339</v>
      </c>
      <c r="BN329" s="15"/>
      <c r="BO329" s="15"/>
      <c r="BP329" s="15"/>
      <c r="BQ329" s="10"/>
      <c r="BR329" s="15"/>
      <c r="BS329" s="123"/>
      <c r="BT329" s="123"/>
      <c r="BU329" s="123"/>
      <c r="BV329" s="10"/>
      <c r="BW329" s="10"/>
      <c r="BX329" s="10"/>
      <c r="BY329" s="10"/>
      <c r="BZ329" s="10"/>
    </row>
    <row r="330" spans="64:78">
      <c r="BL330" s="2"/>
      <c r="BM330" s="53" t="s">
        <v>340</v>
      </c>
      <c r="BN330" s="15"/>
      <c r="BO330" s="15"/>
      <c r="BP330" s="15"/>
      <c r="BQ330" s="10"/>
      <c r="BR330" s="15"/>
      <c r="BS330" s="123"/>
      <c r="BT330" s="123"/>
      <c r="BU330" s="123"/>
      <c r="BV330" s="10"/>
      <c r="BW330" s="10"/>
      <c r="BX330" s="10"/>
      <c r="BY330" s="10"/>
      <c r="BZ330" s="10"/>
    </row>
    <row r="331" spans="64:78">
      <c r="BL331" s="2"/>
      <c r="BM331" s="53" t="s">
        <v>341</v>
      </c>
      <c r="BN331" s="15"/>
      <c r="BO331" s="15"/>
      <c r="BP331" s="15"/>
      <c r="BQ331" s="10"/>
      <c r="BR331" s="15"/>
      <c r="BS331" s="123"/>
      <c r="BT331" s="123"/>
      <c r="BU331" s="123"/>
      <c r="BV331" s="10"/>
      <c r="BW331" s="10"/>
      <c r="BX331" s="10"/>
      <c r="BY331" s="10"/>
      <c r="BZ331" s="10"/>
    </row>
    <row r="332" spans="64:78">
      <c r="BL332" s="2"/>
      <c r="BM332" s="53" t="s">
        <v>342</v>
      </c>
      <c r="BN332" s="15"/>
      <c r="BO332" s="15"/>
      <c r="BP332" s="15"/>
      <c r="BQ332" s="10"/>
      <c r="BR332" s="15"/>
      <c r="BS332" s="123"/>
      <c r="BT332" s="123"/>
      <c r="BU332" s="123"/>
      <c r="BV332" s="10"/>
      <c r="BW332" s="10"/>
      <c r="BX332" s="10"/>
      <c r="BY332" s="10"/>
      <c r="BZ332" s="10"/>
    </row>
    <row r="333" spans="64:78">
      <c r="BL333" s="2"/>
      <c r="BM333" s="53" t="s">
        <v>343</v>
      </c>
      <c r="BN333" s="15"/>
      <c r="BO333" s="15"/>
      <c r="BP333" s="15"/>
      <c r="BQ333" s="10"/>
      <c r="BR333" s="15"/>
      <c r="BS333" s="123"/>
      <c r="BT333" s="123"/>
      <c r="BU333" s="123"/>
      <c r="BV333" s="10"/>
      <c r="BW333" s="10"/>
      <c r="BX333" s="10"/>
      <c r="BY333" s="10"/>
      <c r="BZ333" s="10"/>
    </row>
    <row r="334" spans="64:78">
      <c r="BL334" s="2"/>
      <c r="BM334" s="53" t="s">
        <v>344</v>
      </c>
      <c r="BN334" s="15"/>
      <c r="BO334" s="15"/>
      <c r="BP334" s="15"/>
      <c r="BQ334" s="10"/>
      <c r="BR334" s="15"/>
      <c r="BS334" s="123"/>
      <c r="BT334" s="123"/>
      <c r="BU334" s="123"/>
      <c r="BV334" s="10"/>
      <c r="BW334" s="10"/>
      <c r="BX334" s="10"/>
      <c r="BY334" s="10"/>
      <c r="BZ334" s="10"/>
    </row>
    <row r="335" spans="64:78">
      <c r="BL335" s="2"/>
      <c r="BM335" s="53" t="s">
        <v>345</v>
      </c>
      <c r="BN335" s="15"/>
      <c r="BO335" s="15"/>
      <c r="BP335" s="15"/>
      <c r="BQ335" s="10"/>
      <c r="BR335" s="15"/>
      <c r="BS335" s="123"/>
      <c r="BT335" s="123"/>
      <c r="BU335" s="123"/>
      <c r="BV335" s="10"/>
      <c r="BW335" s="10"/>
      <c r="BX335" s="10"/>
      <c r="BY335" s="10"/>
      <c r="BZ335" s="10"/>
    </row>
    <row r="336" spans="64:78">
      <c r="BL336" s="2"/>
      <c r="BM336" s="53" t="s">
        <v>346</v>
      </c>
      <c r="BN336" s="15"/>
      <c r="BO336" s="15"/>
      <c r="BP336" s="15"/>
      <c r="BQ336" s="10"/>
      <c r="BR336" s="15"/>
      <c r="BS336" s="123"/>
      <c r="BT336" s="123"/>
      <c r="BU336" s="123"/>
      <c r="BV336" s="10"/>
      <c r="BW336" s="10"/>
      <c r="BX336" s="10"/>
      <c r="BY336" s="10"/>
      <c r="BZ336" s="10"/>
    </row>
    <row r="337" spans="64:78">
      <c r="BL337" s="2"/>
      <c r="BM337" s="53" t="s">
        <v>347</v>
      </c>
      <c r="BN337" s="15"/>
      <c r="BO337" s="15"/>
      <c r="BP337" s="15"/>
      <c r="BQ337" s="10"/>
      <c r="BR337" s="15"/>
      <c r="BS337" s="123"/>
      <c r="BT337" s="123"/>
      <c r="BU337" s="123"/>
      <c r="BV337" s="10"/>
      <c r="BW337" s="10"/>
      <c r="BX337" s="10"/>
      <c r="BY337" s="10"/>
      <c r="BZ337" s="10"/>
    </row>
    <row r="338" spans="64:78">
      <c r="BL338" s="2"/>
      <c r="BM338" s="53" t="s">
        <v>348</v>
      </c>
      <c r="BN338" s="15"/>
      <c r="BO338" s="15"/>
      <c r="BP338" s="15"/>
      <c r="BQ338" s="10"/>
      <c r="BR338" s="15"/>
      <c r="BS338" s="123"/>
      <c r="BT338" s="123"/>
      <c r="BU338" s="123"/>
      <c r="BV338" s="10"/>
      <c r="BW338" s="10"/>
      <c r="BX338" s="10"/>
      <c r="BY338" s="10"/>
      <c r="BZ338" s="10"/>
    </row>
    <row r="339" spans="64:78">
      <c r="BL339" s="2"/>
      <c r="BM339" s="53" t="s">
        <v>349</v>
      </c>
      <c r="BN339" s="15"/>
      <c r="BO339" s="15"/>
      <c r="BP339" s="15"/>
      <c r="BQ339" s="10"/>
      <c r="BR339" s="15"/>
      <c r="BS339" s="123"/>
      <c r="BT339" s="123"/>
      <c r="BU339" s="123"/>
      <c r="BV339" s="10"/>
      <c r="BW339" s="10"/>
      <c r="BX339" s="10"/>
      <c r="BY339" s="10"/>
      <c r="BZ339" s="10"/>
    </row>
    <row r="340" spans="64:78">
      <c r="BL340" s="2"/>
      <c r="BM340" s="53" t="s">
        <v>350</v>
      </c>
      <c r="BN340" s="15"/>
      <c r="BO340" s="15"/>
      <c r="BP340" s="15"/>
      <c r="BQ340" s="10"/>
      <c r="BR340" s="15"/>
      <c r="BS340" s="123"/>
      <c r="BT340" s="123"/>
      <c r="BU340" s="123"/>
      <c r="BV340" s="10"/>
      <c r="BW340" s="10"/>
      <c r="BX340" s="10"/>
      <c r="BY340" s="10"/>
      <c r="BZ340" s="10"/>
    </row>
    <row r="341" spans="64:78">
      <c r="BL341" s="2"/>
      <c r="BM341" s="53" t="s">
        <v>351</v>
      </c>
      <c r="BN341" s="15"/>
      <c r="BO341" s="15"/>
      <c r="BP341" s="15"/>
      <c r="BQ341" s="10"/>
      <c r="BR341" s="15"/>
      <c r="BS341" s="123"/>
      <c r="BT341" s="123"/>
      <c r="BU341" s="123"/>
      <c r="BV341" s="10"/>
      <c r="BW341" s="10"/>
      <c r="BX341" s="10"/>
      <c r="BY341" s="10"/>
      <c r="BZ341" s="10"/>
    </row>
    <row r="342" spans="64:78">
      <c r="BL342" s="2"/>
      <c r="BM342" s="53" t="s">
        <v>352</v>
      </c>
      <c r="BN342" s="15"/>
      <c r="BO342" s="15"/>
      <c r="BP342" s="15"/>
      <c r="BQ342" s="10"/>
      <c r="BR342" s="15"/>
      <c r="BS342" s="123"/>
      <c r="BT342" s="123"/>
      <c r="BU342" s="123"/>
      <c r="BV342" s="10"/>
      <c r="BW342" s="10"/>
      <c r="BX342" s="10"/>
      <c r="BY342" s="10"/>
      <c r="BZ342" s="10"/>
    </row>
    <row r="343" spans="64:78">
      <c r="BL343" s="2"/>
      <c r="BM343" s="53" t="s">
        <v>353</v>
      </c>
      <c r="BN343" s="15"/>
      <c r="BO343" s="15"/>
      <c r="BP343" s="15"/>
      <c r="BQ343" s="10"/>
      <c r="BR343" s="15"/>
      <c r="BS343" s="123"/>
      <c r="BT343" s="123"/>
      <c r="BU343" s="123"/>
      <c r="BV343" s="10"/>
      <c r="BW343" s="10"/>
      <c r="BX343" s="10"/>
      <c r="BY343" s="10"/>
      <c r="BZ343" s="10"/>
    </row>
    <row r="344" spans="64:78">
      <c r="BL344" s="2"/>
      <c r="BM344" s="53" t="s">
        <v>354</v>
      </c>
      <c r="BN344" s="15"/>
      <c r="BO344" s="15"/>
      <c r="BP344" s="15"/>
      <c r="BQ344" s="10"/>
      <c r="BR344" s="15"/>
      <c r="BS344" s="123"/>
      <c r="BT344" s="123"/>
      <c r="BU344" s="123"/>
      <c r="BV344" s="10"/>
      <c r="BW344" s="10"/>
      <c r="BX344" s="10"/>
      <c r="BY344" s="10"/>
      <c r="BZ344" s="10"/>
    </row>
    <row r="345" spans="64:78">
      <c r="BL345" s="2"/>
      <c r="BM345" s="53" t="s">
        <v>355</v>
      </c>
      <c r="BN345" s="15"/>
      <c r="BO345" s="15"/>
      <c r="BP345" s="15"/>
      <c r="BQ345" s="10"/>
      <c r="BR345" s="15"/>
      <c r="BS345" s="123"/>
      <c r="BT345" s="123"/>
      <c r="BU345" s="123"/>
      <c r="BV345" s="10"/>
      <c r="BW345" s="10"/>
      <c r="BX345" s="10"/>
      <c r="BY345" s="10"/>
      <c r="BZ345" s="10"/>
    </row>
    <row r="346" spans="64:78">
      <c r="BL346" s="2"/>
      <c r="BM346" s="53" t="s">
        <v>356</v>
      </c>
      <c r="BN346" s="15"/>
      <c r="BO346" s="15"/>
      <c r="BP346" s="15"/>
      <c r="BQ346" s="10"/>
      <c r="BR346" s="15"/>
      <c r="BS346" s="123"/>
      <c r="BT346" s="123"/>
      <c r="BU346" s="123"/>
      <c r="BV346" s="10"/>
      <c r="BW346" s="10"/>
      <c r="BX346" s="10"/>
      <c r="BY346" s="10"/>
      <c r="BZ346" s="10"/>
    </row>
    <row r="347" spans="64:78">
      <c r="BL347" s="2"/>
      <c r="BM347" s="53" t="s">
        <v>357</v>
      </c>
      <c r="BN347" s="15"/>
      <c r="BO347" s="15"/>
      <c r="BP347" s="15"/>
      <c r="BQ347" s="10"/>
      <c r="BR347" s="15"/>
      <c r="BS347" s="123"/>
      <c r="BT347" s="123"/>
      <c r="BU347" s="123"/>
      <c r="BV347" s="10"/>
      <c r="BW347" s="10"/>
      <c r="BX347" s="10"/>
      <c r="BY347" s="10"/>
      <c r="BZ347" s="10"/>
    </row>
    <row r="348" spans="64:78">
      <c r="BL348" s="2"/>
      <c r="BM348" s="53" t="s">
        <v>358</v>
      </c>
      <c r="BN348" s="15"/>
      <c r="BO348" s="15"/>
      <c r="BP348" s="15"/>
      <c r="BQ348" s="10"/>
      <c r="BR348" s="15"/>
      <c r="BS348" s="123"/>
      <c r="BT348" s="123"/>
      <c r="BU348" s="123"/>
      <c r="BV348" s="10"/>
      <c r="BW348" s="10"/>
      <c r="BX348" s="10"/>
      <c r="BY348" s="10"/>
      <c r="BZ348" s="10"/>
    </row>
    <row r="349" spans="64:78">
      <c r="BL349" s="2"/>
      <c r="BM349" s="53" t="s">
        <v>359</v>
      </c>
      <c r="BN349" s="15"/>
      <c r="BO349" s="15"/>
      <c r="BP349" s="15"/>
      <c r="BQ349" s="10"/>
      <c r="BR349" s="15"/>
      <c r="BS349" s="123"/>
      <c r="BT349" s="123"/>
      <c r="BU349" s="123"/>
      <c r="BV349" s="10"/>
      <c r="BW349" s="10"/>
      <c r="BX349" s="10"/>
      <c r="BY349" s="10"/>
      <c r="BZ349" s="10"/>
    </row>
    <row r="350" spans="64:78">
      <c r="BL350" s="2"/>
      <c r="BM350" s="53" t="s">
        <v>360</v>
      </c>
      <c r="BN350" s="15"/>
      <c r="BO350" s="15"/>
      <c r="BP350" s="15"/>
      <c r="BQ350" s="10"/>
      <c r="BR350" s="15"/>
      <c r="BS350" s="123"/>
      <c r="BT350" s="123"/>
      <c r="BU350" s="123"/>
      <c r="BV350" s="10"/>
      <c r="BW350" s="10"/>
      <c r="BX350" s="10"/>
      <c r="BY350" s="10"/>
      <c r="BZ350" s="10"/>
    </row>
    <row r="351" spans="64:78">
      <c r="BL351" s="2"/>
      <c r="BM351" s="53" t="s">
        <v>361</v>
      </c>
      <c r="BN351" s="15"/>
      <c r="BO351" s="15"/>
      <c r="BP351" s="15"/>
      <c r="BQ351" s="10"/>
      <c r="BR351" s="15"/>
      <c r="BS351" s="123"/>
      <c r="BT351" s="123"/>
      <c r="BU351" s="123"/>
      <c r="BV351" s="10"/>
      <c r="BW351" s="10"/>
      <c r="BX351" s="10"/>
      <c r="BY351" s="10"/>
      <c r="BZ351" s="10"/>
    </row>
    <row r="352" spans="64:78">
      <c r="BL352" s="2"/>
      <c r="BM352" s="53" t="s">
        <v>362</v>
      </c>
      <c r="BN352" s="15"/>
      <c r="BO352" s="15"/>
      <c r="BP352" s="15"/>
      <c r="BQ352" s="10"/>
      <c r="BR352" s="15"/>
      <c r="BS352" s="123"/>
      <c r="BT352" s="123"/>
      <c r="BU352" s="123"/>
      <c r="BV352" s="10"/>
      <c r="BW352" s="10"/>
      <c r="BX352" s="10"/>
      <c r="BY352" s="10"/>
      <c r="BZ352" s="10"/>
    </row>
    <row r="353" spans="64:78">
      <c r="BL353" s="2"/>
      <c r="BM353" s="53" t="s">
        <v>363</v>
      </c>
      <c r="BN353" s="15"/>
      <c r="BO353" s="15"/>
      <c r="BP353" s="15"/>
      <c r="BQ353" s="10"/>
      <c r="BR353" s="15"/>
      <c r="BS353" s="123"/>
      <c r="BT353" s="123"/>
      <c r="BU353" s="123"/>
      <c r="BV353" s="10"/>
      <c r="BW353" s="10"/>
      <c r="BX353" s="10"/>
      <c r="BY353" s="10"/>
      <c r="BZ353" s="10"/>
    </row>
    <row r="354" spans="64:78">
      <c r="BL354" s="2"/>
      <c r="BM354" s="53" t="s">
        <v>364</v>
      </c>
      <c r="BN354" s="15"/>
      <c r="BO354" s="15"/>
      <c r="BP354" s="15"/>
      <c r="BQ354" s="10"/>
      <c r="BR354" s="15"/>
      <c r="BS354" s="123"/>
      <c r="BT354" s="123"/>
      <c r="BU354" s="123"/>
      <c r="BV354" s="10"/>
      <c r="BW354" s="10"/>
      <c r="BX354" s="10"/>
      <c r="BY354" s="10"/>
      <c r="BZ354" s="10"/>
    </row>
    <row r="355" spans="64:78">
      <c r="BL355" s="2"/>
      <c r="BM355" s="53" t="s">
        <v>365</v>
      </c>
      <c r="BN355" s="15"/>
      <c r="BO355" s="15"/>
      <c r="BP355" s="15"/>
      <c r="BQ355" s="10"/>
      <c r="BR355" s="15"/>
      <c r="BS355" s="123"/>
      <c r="BT355" s="123"/>
      <c r="BU355" s="123"/>
      <c r="BV355" s="10"/>
      <c r="BW355" s="10"/>
      <c r="BX355" s="10"/>
      <c r="BY355" s="10"/>
      <c r="BZ355" s="10"/>
    </row>
    <row r="356" spans="64:78">
      <c r="BL356" s="2"/>
      <c r="BM356" s="53" t="s">
        <v>366</v>
      </c>
      <c r="BN356" s="15"/>
      <c r="BO356" s="15"/>
      <c r="BP356" s="15"/>
      <c r="BQ356" s="10"/>
      <c r="BR356" s="15"/>
      <c r="BS356" s="123"/>
      <c r="BT356" s="123"/>
      <c r="BU356" s="123"/>
      <c r="BV356" s="10"/>
      <c r="BW356" s="10"/>
      <c r="BX356" s="10"/>
      <c r="BY356" s="10"/>
      <c r="BZ356" s="10"/>
    </row>
    <row r="357" spans="64:78">
      <c r="BL357" s="2"/>
      <c r="BM357" s="53" t="s">
        <v>367</v>
      </c>
      <c r="BN357" s="15"/>
      <c r="BO357" s="15"/>
      <c r="BP357" s="15"/>
      <c r="BQ357" s="10"/>
      <c r="BR357" s="15"/>
      <c r="BS357" s="123"/>
      <c r="BT357" s="123"/>
      <c r="BU357" s="123"/>
      <c r="BV357" s="10"/>
      <c r="BW357" s="10"/>
      <c r="BX357" s="10"/>
      <c r="BY357" s="10"/>
      <c r="BZ357" s="10"/>
    </row>
    <row r="358" spans="64:78">
      <c r="BL358" s="2"/>
      <c r="BM358" s="53" t="s">
        <v>368</v>
      </c>
      <c r="BN358" s="15"/>
      <c r="BO358" s="15"/>
      <c r="BP358" s="15"/>
      <c r="BQ358" s="10"/>
      <c r="BR358" s="15"/>
      <c r="BS358" s="123"/>
      <c r="BT358" s="123"/>
      <c r="BU358" s="123"/>
      <c r="BV358" s="10"/>
      <c r="BW358" s="10"/>
      <c r="BX358" s="10"/>
      <c r="BY358" s="10"/>
      <c r="BZ358" s="10"/>
    </row>
    <row r="359" spans="64:78">
      <c r="BL359" s="2"/>
      <c r="BM359" s="53" t="s">
        <v>369</v>
      </c>
      <c r="BN359" s="15"/>
      <c r="BO359" s="15"/>
      <c r="BP359" s="15"/>
      <c r="BQ359" s="10"/>
      <c r="BR359" s="15"/>
      <c r="BS359" s="123"/>
      <c r="BT359" s="123"/>
      <c r="BU359" s="123"/>
      <c r="BV359" s="10"/>
      <c r="BW359" s="10"/>
      <c r="BX359" s="10"/>
      <c r="BY359" s="10"/>
      <c r="BZ359" s="10"/>
    </row>
    <row r="360" spans="64:78">
      <c r="BL360" s="2"/>
      <c r="BM360" s="53" t="s">
        <v>370</v>
      </c>
      <c r="BN360" s="15"/>
      <c r="BO360" s="15"/>
      <c r="BP360" s="15"/>
      <c r="BQ360" s="10"/>
      <c r="BR360" s="15"/>
      <c r="BS360" s="123"/>
      <c r="BT360" s="123"/>
      <c r="BU360" s="123"/>
      <c r="BV360" s="10"/>
      <c r="BW360" s="10"/>
      <c r="BX360" s="10"/>
      <c r="BY360" s="10"/>
      <c r="BZ360" s="10"/>
    </row>
    <row r="361" spans="64:78">
      <c r="BL361" s="2"/>
      <c r="BM361" s="53" t="s">
        <v>371</v>
      </c>
      <c r="BN361" s="15"/>
      <c r="BO361" s="15"/>
      <c r="BP361" s="15"/>
      <c r="BQ361" s="10"/>
      <c r="BR361" s="15"/>
      <c r="BS361" s="123"/>
      <c r="BT361" s="123"/>
      <c r="BU361" s="123"/>
      <c r="BV361" s="10"/>
      <c r="BW361" s="10"/>
      <c r="BX361" s="10"/>
      <c r="BY361" s="10"/>
      <c r="BZ361" s="10"/>
    </row>
    <row r="362" spans="64:78">
      <c r="BL362" s="2"/>
      <c r="BM362" s="53" t="s">
        <v>372</v>
      </c>
      <c r="BN362" s="15"/>
      <c r="BO362" s="15"/>
      <c r="BP362" s="15"/>
      <c r="BQ362" s="10"/>
      <c r="BR362" s="15"/>
      <c r="BS362" s="123"/>
      <c r="BT362" s="123"/>
      <c r="BU362" s="123"/>
      <c r="BV362" s="10"/>
      <c r="BW362" s="10"/>
      <c r="BX362" s="10"/>
      <c r="BY362" s="10"/>
      <c r="BZ362" s="10"/>
    </row>
    <row r="363" spans="64:78">
      <c r="BL363" s="2"/>
      <c r="BM363" s="53" t="s">
        <v>373</v>
      </c>
      <c r="BN363" s="15"/>
      <c r="BO363" s="15"/>
      <c r="BP363" s="15"/>
      <c r="BQ363" s="10"/>
      <c r="BR363" s="15"/>
      <c r="BS363" s="123"/>
      <c r="BT363" s="123"/>
      <c r="BU363" s="123"/>
      <c r="BV363" s="10"/>
      <c r="BW363" s="10"/>
      <c r="BX363" s="10"/>
      <c r="BY363" s="10"/>
      <c r="BZ363" s="10"/>
    </row>
    <row r="364" spans="64:78">
      <c r="BL364" s="2"/>
      <c r="BM364" s="53" t="s">
        <v>374</v>
      </c>
      <c r="BN364" s="15"/>
      <c r="BO364" s="15"/>
      <c r="BP364" s="15"/>
      <c r="BQ364" s="10"/>
      <c r="BR364" s="15"/>
      <c r="BS364" s="123"/>
      <c r="BT364" s="123"/>
      <c r="BU364" s="123"/>
      <c r="BV364" s="10"/>
      <c r="BW364" s="10"/>
      <c r="BX364" s="10"/>
      <c r="BY364" s="10"/>
      <c r="BZ364" s="10"/>
    </row>
    <row r="365" spans="64:78">
      <c r="BL365" s="2"/>
      <c r="BM365" s="53" t="s">
        <v>375</v>
      </c>
      <c r="BN365" s="15"/>
      <c r="BO365" s="15"/>
      <c r="BP365" s="15"/>
      <c r="BQ365" s="10"/>
      <c r="BR365" s="15"/>
      <c r="BS365" s="123"/>
      <c r="BT365" s="123"/>
      <c r="BU365" s="123"/>
      <c r="BV365" s="10"/>
      <c r="BW365" s="10"/>
      <c r="BX365" s="10"/>
      <c r="BY365" s="10"/>
      <c r="BZ365" s="10"/>
    </row>
    <row r="366" spans="64:78">
      <c r="BL366" s="2"/>
      <c r="BM366" s="53" t="s">
        <v>376</v>
      </c>
      <c r="BN366" s="15"/>
      <c r="BO366" s="15"/>
      <c r="BP366" s="15"/>
      <c r="BQ366" s="10"/>
      <c r="BR366" s="15"/>
      <c r="BS366" s="123"/>
      <c r="BT366" s="123"/>
      <c r="BU366" s="123"/>
      <c r="BV366" s="10"/>
      <c r="BW366" s="10"/>
      <c r="BX366" s="10"/>
      <c r="BY366" s="10"/>
      <c r="BZ366" s="10"/>
    </row>
    <row r="367" spans="64:78">
      <c r="BL367" s="2"/>
      <c r="BM367" s="53" t="s">
        <v>377</v>
      </c>
      <c r="BN367" s="15"/>
      <c r="BO367" s="15"/>
      <c r="BP367" s="15"/>
      <c r="BQ367" s="10"/>
      <c r="BR367" s="15"/>
      <c r="BS367" s="123"/>
      <c r="BT367" s="123"/>
      <c r="BU367" s="123"/>
      <c r="BV367" s="10"/>
      <c r="BW367" s="10"/>
      <c r="BX367" s="10"/>
      <c r="BY367" s="10"/>
      <c r="BZ367" s="10"/>
    </row>
    <row r="368" spans="64:78">
      <c r="BL368" s="2"/>
      <c r="BM368" s="53" t="s">
        <v>378</v>
      </c>
      <c r="BN368" s="15"/>
      <c r="BO368" s="15"/>
      <c r="BP368" s="15"/>
      <c r="BQ368" s="10"/>
      <c r="BR368" s="15"/>
      <c r="BS368" s="123"/>
      <c r="BT368" s="123"/>
      <c r="BU368" s="123"/>
      <c r="BV368" s="10"/>
      <c r="BW368" s="10"/>
      <c r="BX368" s="10"/>
      <c r="BY368" s="10"/>
      <c r="BZ368" s="10"/>
    </row>
    <row r="369" spans="64:78">
      <c r="BL369" s="2"/>
      <c r="BM369" s="53" t="s">
        <v>379</v>
      </c>
      <c r="BN369" s="15"/>
      <c r="BO369" s="15"/>
      <c r="BP369" s="15"/>
      <c r="BQ369" s="10"/>
      <c r="BR369" s="15"/>
      <c r="BS369" s="123"/>
      <c r="BT369" s="123"/>
      <c r="BU369" s="123"/>
      <c r="BV369" s="10"/>
      <c r="BW369" s="10"/>
      <c r="BX369" s="10"/>
      <c r="BY369" s="10"/>
      <c r="BZ369" s="10"/>
    </row>
    <row r="370" spans="64:78">
      <c r="BL370" s="2"/>
      <c r="BM370" s="53" t="s">
        <v>380</v>
      </c>
      <c r="BN370" s="15"/>
      <c r="BO370" s="15"/>
      <c r="BP370" s="15"/>
      <c r="BQ370" s="10"/>
      <c r="BR370" s="15"/>
      <c r="BS370" s="123"/>
      <c r="BT370" s="123"/>
      <c r="BU370" s="123"/>
      <c r="BV370" s="10"/>
      <c r="BW370" s="10"/>
      <c r="BX370" s="10"/>
      <c r="BY370" s="10"/>
      <c r="BZ370" s="10"/>
    </row>
    <row r="371" spans="64:78">
      <c r="BL371" s="2"/>
      <c r="BM371" s="53" t="s">
        <v>381</v>
      </c>
      <c r="BN371" s="15"/>
      <c r="BO371" s="15"/>
      <c r="BP371" s="15"/>
      <c r="BQ371" s="10"/>
      <c r="BR371" s="15"/>
      <c r="BS371" s="123"/>
      <c r="BT371" s="123"/>
      <c r="BU371" s="123"/>
      <c r="BV371" s="10"/>
      <c r="BW371" s="10"/>
      <c r="BX371" s="10"/>
      <c r="BY371" s="10"/>
      <c r="BZ371" s="10"/>
    </row>
    <row r="372" spans="64:78">
      <c r="BL372" s="2"/>
      <c r="BM372" s="53" t="s">
        <v>382</v>
      </c>
      <c r="BN372" s="15"/>
      <c r="BO372" s="15"/>
      <c r="BP372" s="15"/>
      <c r="BQ372" s="10"/>
      <c r="BR372" s="15"/>
      <c r="BS372" s="123"/>
      <c r="BT372" s="123"/>
      <c r="BU372" s="123"/>
      <c r="BV372" s="10"/>
      <c r="BW372" s="10"/>
      <c r="BX372" s="10"/>
      <c r="BY372" s="10"/>
      <c r="BZ372" s="10"/>
    </row>
    <row r="373" spans="64:78">
      <c r="BL373" s="2"/>
      <c r="BM373" s="53" t="s">
        <v>383</v>
      </c>
      <c r="BN373" s="15"/>
      <c r="BO373" s="15"/>
      <c r="BP373" s="15"/>
      <c r="BQ373" s="10"/>
      <c r="BR373" s="15"/>
      <c r="BS373" s="123"/>
      <c r="BT373" s="123"/>
      <c r="BU373" s="123"/>
      <c r="BV373" s="10"/>
      <c r="BW373" s="10"/>
      <c r="BX373" s="10"/>
      <c r="BY373" s="10"/>
      <c r="BZ373" s="10"/>
    </row>
    <row r="374" spans="64:78">
      <c r="BL374" s="2"/>
      <c r="BM374" s="53" t="s">
        <v>384</v>
      </c>
      <c r="BN374" s="15"/>
      <c r="BO374" s="15"/>
      <c r="BP374" s="15"/>
      <c r="BQ374" s="10"/>
      <c r="BR374" s="15"/>
      <c r="BS374" s="123"/>
      <c r="BT374" s="123"/>
      <c r="BU374" s="123"/>
      <c r="BV374" s="10"/>
      <c r="BW374" s="10"/>
      <c r="BX374" s="10"/>
      <c r="BY374" s="10"/>
      <c r="BZ374" s="10"/>
    </row>
    <row r="375" spans="64:78">
      <c r="BL375" s="2"/>
      <c r="BM375" s="53" t="s">
        <v>385</v>
      </c>
      <c r="BN375" s="15"/>
      <c r="BO375" s="15"/>
      <c r="BP375" s="15"/>
      <c r="BQ375" s="10"/>
      <c r="BR375" s="15"/>
      <c r="BS375" s="123"/>
      <c r="BT375" s="123"/>
      <c r="BU375" s="123"/>
      <c r="BV375" s="10"/>
      <c r="BW375" s="10"/>
      <c r="BX375" s="10"/>
      <c r="BY375" s="10"/>
      <c r="BZ375" s="10"/>
    </row>
    <row r="376" spans="64:78">
      <c r="BL376" s="2"/>
      <c r="BM376" s="53" t="s">
        <v>386</v>
      </c>
      <c r="BN376" s="15"/>
      <c r="BO376" s="15"/>
      <c r="BP376" s="15"/>
      <c r="BQ376" s="10"/>
      <c r="BR376" s="15"/>
      <c r="BS376" s="123"/>
      <c r="BT376" s="123"/>
      <c r="BU376" s="123"/>
      <c r="BV376" s="10"/>
      <c r="BW376" s="10"/>
      <c r="BX376" s="10"/>
      <c r="BY376" s="10"/>
      <c r="BZ376" s="10"/>
    </row>
    <row r="377" spans="64:78">
      <c r="BL377" s="2"/>
      <c r="BM377" s="53" t="s">
        <v>387</v>
      </c>
      <c r="BN377" s="15"/>
      <c r="BO377" s="15"/>
      <c r="BP377" s="15"/>
      <c r="BQ377" s="10"/>
      <c r="BR377" s="15"/>
      <c r="BS377" s="123"/>
      <c r="BT377" s="123"/>
      <c r="BU377" s="123"/>
      <c r="BV377" s="10"/>
      <c r="BW377" s="10"/>
      <c r="BX377" s="10"/>
      <c r="BY377" s="10"/>
      <c r="BZ377" s="10"/>
    </row>
    <row r="378" spans="64:78">
      <c r="BL378" s="2"/>
      <c r="BM378" s="53" t="s">
        <v>388</v>
      </c>
      <c r="BN378" s="15"/>
      <c r="BO378" s="15"/>
      <c r="BP378" s="15"/>
      <c r="BQ378" s="10"/>
      <c r="BR378" s="15"/>
      <c r="BS378" s="123"/>
      <c r="BT378" s="123"/>
      <c r="BU378" s="123"/>
      <c r="BV378" s="10"/>
      <c r="BW378" s="10"/>
      <c r="BX378" s="10"/>
      <c r="BY378" s="10"/>
      <c r="BZ378" s="10"/>
    </row>
    <row r="379" spans="64:78">
      <c r="BL379" s="2"/>
      <c r="BM379" s="53" t="s">
        <v>389</v>
      </c>
      <c r="BN379" s="15"/>
      <c r="BO379" s="15"/>
      <c r="BP379" s="15"/>
      <c r="BQ379" s="10"/>
      <c r="BR379" s="15"/>
      <c r="BS379" s="123"/>
      <c r="BT379" s="123"/>
      <c r="BU379" s="123"/>
      <c r="BV379" s="10"/>
      <c r="BW379" s="10"/>
      <c r="BX379" s="10"/>
      <c r="BY379" s="10"/>
      <c r="BZ379" s="10"/>
    </row>
    <row r="380" spans="64:78">
      <c r="BL380" s="2"/>
      <c r="BM380" s="53" t="s">
        <v>390</v>
      </c>
      <c r="BN380" s="15"/>
      <c r="BO380" s="15"/>
      <c r="BP380" s="15"/>
      <c r="BQ380" s="10"/>
      <c r="BR380" s="15"/>
      <c r="BS380" s="123"/>
      <c r="BT380" s="123"/>
      <c r="BU380" s="123"/>
      <c r="BV380" s="10"/>
      <c r="BW380" s="10"/>
      <c r="BX380" s="10"/>
      <c r="BY380" s="10"/>
      <c r="BZ380" s="10"/>
    </row>
    <row r="381" spans="64:78">
      <c r="BL381" s="2"/>
      <c r="BM381" s="53" t="s">
        <v>391</v>
      </c>
      <c r="BN381" s="15"/>
      <c r="BO381" s="15"/>
      <c r="BP381" s="15"/>
      <c r="BQ381" s="10"/>
      <c r="BR381" s="15"/>
      <c r="BS381" s="123"/>
      <c r="BT381" s="123"/>
      <c r="BU381" s="123"/>
      <c r="BV381" s="10"/>
      <c r="BW381" s="10"/>
      <c r="BX381" s="10"/>
      <c r="BY381" s="10"/>
      <c r="BZ381" s="10"/>
    </row>
    <row r="382" spans="64:78">
      <c r="BL382" s="2"/>
      <c r="BM382" s="53" t="s">
        <v>392</v>
      </c>
      <c r="BN382" s="15"/>
      <c r="BO382" s="15"/>
      <c r="BP382" s="15"/>
      <c r="BQ382" s="10"/>
      <c r="BR382" s="15"/>
      <c r="BS382" s="123"/>
      <c r="BT382" s="123"/>
      <c r="BU382" s="123"/>
      <c r="BV382" s="10"/>
      <c r="BW382" s="10"/>
      <c r="BX382" s="10"/>
      <c r="BY382" s="10"/>
      <c r="BZ382" s="10"/>
    </row>
    <row r="383" spans="64:78">
      <c r="BL383" s="2"/>
      <c r="BM383" s="53" t="s">
        <v>393</v>
      </c>
      <c r="BN383" s="15"/>
      <c r="BO383" s="15"/>
      <c r="BP383" s="15"/>
      <c r="BQ383" s="10"/>
      <c r="BR383" s="15"/>
      <c r="BS383" s="123"/>
      <c r="BT383" s="123"/>
      <c r="BU383" s="123"/>
      <c r="BV383" s="10"/>
      <c r="BW383" s="10"/>
      <c r="BX383" s="10"/>
      <c r="BY383" s="10"/>
      <c r="BZ383" s="10"/>
    </row>
    <row r="384" spans="64:78">
      <c r="BL384" s="2"/>
      <c r="BM384" s="53" t="s">
        <v>394</v>
      </c>
      <c r="BN384" s="15"/>
      <c r="BO384" s="15"/>
      <c r="BP384" s="15"/>
      <c r="BQ384" s="10"/>
      <c r="BR384" s="15"/>
      <c r="BS384" s="123"/>
      <c r="BT384" s="123"/>
      <c r="BU384" s="123"/>
      <c r="BV384" s="10"/>
      <c r="BW384" s="10"/>
      <c r="BX384" s="10"/>
      <c r="BY384" s="10"/>
      <c r="BZ384" s="10"/>
    </row>
    <row r="385" spans="64:78">
      <c r="BL385" s="2"/>
      <c r="BM385" s="53" t="s">
        <v>395</v>
      </c>
      <c r="BN385" s="15"/>
      <c r="BO385" s="15"/>
      <c r="BP385" s="15"/>
      <c r="BQ385" s="10"/>
      <c r="BR385" s="15"/>
      <c r="BS385" s="123"/>
      <c r="BT385" s="123"/>
      <c r="BU385" s="123"/>
      <c r="BV385" s="10"/>
      <c r="BW385" s="10"/>
      <c r="BX385" s="10"/>
      <c r="BY385" s="10"/>
      <c r="BZ385" s="10"/>
    </row>
    <row r="386" spans="64:78">
      <c r="BL386" s="2"/>
      <c r="BM386" s="53" t="s">
        <v>396</v>
      </c>
      <c r="BN386" s="15"/>
      <c r="BO386" s="15"/>
      <c r="BP386" s="15"/>
      <c r="BQ386" s="10"/>
      <c r="BR386" s="15"/>
      <c r="BS386" s="123"/>
      <c r="BT386" s="123"/>
      <c r="BU386" s="123"/>
      <c r="BV386" s="10"/>
      <c r="BW386" s="10"/>
      <c r="BX386" s="10"/>
      <c r="BY386" s="10"/>
      <c r="BZ386" s="10"/>
    </row>
    <row r="387" spans="64:78">
      <c r="BL387" s="2"/>
      <c r="BM387" s="53" t="s">
        <v>397</v>
      </c>
      <c r="BN387" s="15"/>
      <c r="BO387" s="15"/>
      <c r="BP387" s="15"/>
      <c r="BQ387" s="10"/>
      <c r="BR387" s="15"/>
      <c r="BS387" s="123"/>
      <c r="BT387" s="123"/>
      <c r="BU387" s="123"/>
      <c r="BV387" s="10"/>
      <c r="BW387" s="10"/>
      <c r="BX387" s="10"/>
      <c r="BY387" s="10"/>
      <c r="BZ387" s="10"/>
    </row>
    <row r="388" spans="64:78">
      <c r="BL388" s="2"/>
      <c r="BM388" s="53" t="s">
        <v>398</v>
      </c>
      <c r="BN388" s="15"/>
      <c r="BO388" s="15"/>
      <c r="BP388" s="15"/>
      <c r="BQ388" s="10"/>
      <c r="BR388" s="15"/>
      <c r="BS388" s="123"/>
      <c r="BT388" s="123"/>
      <c r="BU388" s="123"/>
      <c r="BV388" s="10"/>
      <c r="BW388" s="10"/>
      <c r="BX388" s="10"/>
      <c r="BY388" s="10"/>
      <c r="BZ388" s="10"/>
    </row>
    <row r="389" spans="64:78">
      <c r="BL389" s="2"/>
      <c r="BM389" s="53" t="s">
        <v>399</v>
      </c>
      <c r="BN389" s="15"/>
      <c r="BO389" s="15"/>
      <c r="BP389" s="15"/>
      <c r="BQ389" s="10"/>
      <c r="BR389" s="15"/>
      <c r="BS389" s="123"/>
      <c r="BT389" s="123"/>
      <c r="BU389" s="123"/>
      <c r="BV389" s="10"/>
      <c r="BW389" s="10"/>
      <c r="BX389" s="10"/>
      <c r="BY389" s="10"/>
      <c r="BZ389" s="10"/>
    </row>
    <row r="390" spans="64:78">
      <c r="BL390" s="2"/>
      <c r="BM390" s="53" t="s">
        <v>400</v>
      </c>
      <c r="BN390" s="15"/>
      <c r="BO390" s="15"/>
      <c r="BP390" s="15"/>
      <c r="BQ390" s="10"/>
      <c r="BR390" s="15"/>
      <c r="BS390" s="123"/>
      <c r="BT390" s="123"/>
      <c r="BU390" s="123"/>
      <c r="BV390" s="10"/>
      <c r="BW390" s="10"/>
      <c r="BX390" s="10"/>
      <c r="BY390" s="10"/>
      <c r="BZ390" s="10"/>
    </row>
    <row r="391" spans="64:78">
      <c r="BL391" s="2"/>
      <c r="BM391" s="53" t="s">
        <v>401</v>
      </c>
      <c r="BN391" s="15"/>
      <c r="BO391" s="15"/>
      <c r="BP391" s="15"/>
      <c r="BQ391" s="10"/>
      <c r="BR391" s="15"/>
      <c r="BS391" s="123"/>
      <c r="BT391" s="123"/>
      <c r="BU391" s="123"/>
      <c r="BV391" s="10"/>
      <c r="BW391" s="10"/>
      <c r="BX391" s="10"/>
      <c r="BY391" s="10"/>
      <c r="BZ391" s="10"/>
    </row>
    <row r="392" spans="64:78">
      <c r="BL392" s="2"/>
      <c r="BM392" s="53" t="s">
        <v>402</v>
      </c>
      <c r="BN392" s="15"/>
      <c r="BO392" s="15"/>
      <c r="BP392" s="15"/>
      <c r="BQ392" s="10"/>
      <c r="BR392" s="15"/>
      <c r="BS392" s="123"/>
      <c r="BT392" s="123"/>
      <c r="BU392" s="123"/>
      <c r="BV392" s="10"/>
      <c r="BW392" s="10"/>
      <c r="BX392" s="10"/>
      <c r="BY392" s="10"/>
      <c r="BZ392" s="10"/>
    </row>
    <row r="393" spans="64:78">
      <c r="BL393" s="2"/>
      <c r="BM393" s="53" t="s">
        <v>403</v>
      </c>
      <c r="BN393" s="15"/>
      <c r="BO393" s="15"/>
      <c r="BP393" s="15"/>
      <c r="BQ393" s="10"/>
      <c r="BR393" s="15"/>
      <c r="BS393" s="123"/>
      <c r="BT393" s="123"/>
      <c r="BU393" s="123"/>
      <c r="BV393" s="10"/>
      <c r="BW393" s="10"/>
      <c r="BX393" s="10"/>
      <c r="BY393" s="10"/>
      <c r="BZ393" s="10"/>
    </row>
    <row r="394" spans="64:78">
      <c r="BL394" s="2"/>
      <c r="BM394" s="53" t="s">
        <v>404</v>
      </c>
      <c r="BN394" s="15"/>
      <c r="BO394" s="15"/>
      <c r="BP394" s="15"/>
      <c r="BQ394" s="10"/>
      <c r="BR394" s="15"/>
      <c r="BS394" s="123"/>
      <c r="BT394" s="123"/>
      <c r="BU394" s="123"/>
      <c r="BV394" s="10"/>
      <c r="BW394" s="10"/>
      <c r="BX394" s="10"/>
      <c r="BY394" s="10"/>
      <c r="BZ394" s="10"/>
    </row>
    <row r="395" spans="64:78">
      <c r="BL395" s="2"/>
      <c r="BM395" s="53" t="s">
        <v>405</v>
      </c>
      <c r="BN395" s="15"/>
      <c r="BO395" s="15"/>
      <c r="BP395" s="15"/>
      <c r="BQ395" s="10"/>
      <c r="BR395" s="15"/>
      <c r="BS395" s="123"/>
      <c r="BT395" s="123"/>
      <c r="BU395" s="123"/>
      <c r="BV395" s="10"/>
      <c r="BW395" s="10"/>
      <c r="BX395" s="10"/>
      <c r="BY395" s="10"/>
      <c r="BZ395" s="10"/>
    </row>
    <row r="396" spans="64:78">
      <c r="BL396" s="2"/>
      <c r="BM396" s="53" t="s">
        <v>406</v>
      </c>
      <c r="BN396" s="15"/>
      <c r="BO396" s="15"/>
      <c r="BP396" s="15"/>
      <c r="BQ396" s="10"/>
      <c r="BR396" s="15"/>
      <c r="BS396" s="123"/>
      <c r="BT396" s="123"/>
      <c r="BU396" s="123"/>
      <c r="BV396" s="10"/>
      <c r="BW396" s="10"/>
      <c r="BX396" s="10"/>
      <c r="BY396" s="10"/>
      <c r="BZ396" s="10"/>
    </row>
    <row r="397" spans="64:78">
      <c r="BL397" s="2"/>
      <c r="BM397" s="53" t="s">
        <v>407</v>
      </c>
      <c r="BN397" s="15"/>
      <c r="BO397" s="15"/>
      <c r="BP397" s="15"/>
      <c r="BQ397" s="10"/>
      <c r="BR397" s="15"/>
      <c r="BS397" s="123"/>
      <c r="BT397" s="123"/>
      <c r="BU397" s="123"/>
      <c r="BV397" s="10"/>
      <c r="BW397" s="10"/>
      <c r="BX397" s="10"/>
      <c r="BY397" s="10"/>
      <c r="BZ397" s="10"/>
    </row>
    <row r="398" spans="64:78">
      <c r="BL398" s="2"/>
      <c r="BM398" s="53" t="s">
        <v>408</v>
      </c>
      <c r="BN398" s="15"/>
      <c r="BO398" s="15"/>
      <c r="BP398" s="15"/>
      <c r="BQ398" s="10"/>
      <c r="BR398" s="15"/>
      <c r="BS398" s="123"/>
      <c r="BT398" s="123"/>
      <c r="BU398" s="123"/>
      <c r="BV398" s="10"/>
      <c r="BW398" s="10"/>
      <c r="BX398" s="10"/>
      <c r="BY398" s="10"/>
      <c r="BZ398" s="10"/>
    </row>
    <row r="399" spans="64:78">
      <c r="BL399" s="2"/>
      <c r="BM399" s="53" t="s">
        <v>409</v>
      </c>
      <c r="BN399" s="15"/>
      <c r="BO399" s="15"/>
      <c r="BP399" s="15"/>
      <c r="BQ399" s="10"/>
      <c r="BR399" s="15"/>
      <c r="BS399" s="123"/>
      <c r="BT399" s="123"/>
      <c r="BU399" s="123"/>
      <c r="BV399" s="10"/>
      <c r="BW399" s="10"/>
      <c r="BX399" s="10"/>
      <c r="BY399" s="10"/>
      <c r="BZ399" s="10"/>
    </row>
    <row r="400" spans="64:78">
      <c r="BL400" s="2"/>
      <c r="BM400" s="53" t="s">
        <v>410</v>
      </c>
      <c r="BN400" s="15"/>
      <c r="BO400" s="15"/>
      <c r="BP400" s="15"/>
      <c r="BQ400" s="10"/>
      <c r="BR400" s="15"/>
      <c r="BS400" s="123"/>
      <c r="BT400" s="123"/>
      <c r="BU400" s="123"/>
      <c r="BV400" s="10"/>
      <c r="BW400" s="10"/>
      <c r="BX400" s="10"/>
      <c r="BY400" s="10"/>
      <c r="BZ400" s="10"/>
    </row>
    <row r="401" spans="64:78">
      <c r="BL401" s="2"/>
      <c r="BM401" s="53" t="s">
        <v>411</v>
      </c>
      <c r="BN401" s="15"/>
      <c r="BO401" s="15"/>
      <c r="BP401" s="15"/>
      <c r="BQ401" s="10"/>
      <c r="BR401" s="15"/>
      <c r="BS401" s="123"/>
      <c r="BT401" s="123"/>
      <c r="BU401" s="123"/>
      <c r="BV401" s="10"/>
      <c r="BW401" s="10"/>
      <c r="BX401" s="10"/>
      <c r="BY401" s="10"/>
      <c r="BZ401" s="10"/>
    </row>
    <row r="402" spans="64:78">
      <c r="BL402" s="2"/>
      <c r="BM402" s="53" t="s">
        <v>412</v>
      </c>
      <c r="BN402" s="15"/>
      <c r="BO402" s="15"/>
      <c r="BP402" s="15"/>
      <c r="BQ402" s="10"/>
      <c r="BR402" s="15"/>
      <c r="BS402" s="123"/>
      <c r="BT402" s="123"/>
      <c r="BU402" s="123"/>
      <c r="BV402" s="10"/>
      <c r="BW402" s="10"/>
      <c r="BX402" s="10"/>
      <c r="BY402" s="10"/>
      <c r="BZ402" s="10"/>
    </row>
    <row r="403" spans="64:78">
      <c r="BL403" s="2"/>
      <c r="BM403" s="53" t="s">
        <v>413</v>
      </c>
      <c r="BN403" s="15"/>
      <c r="BO403" s="15"/>
      <c r="BP403" s="15"/>
      <c r="BQ403" s="10"/>
      <c r="BR403" s="15"/>
      <c r="BS403" s="123"/>
      <c r="BT403" s="123"/>
      <c r="BU403" s="123"/>
      <c r="BV403" s="10"/>
      <c r="BW403" s="10"/>
      <c r="BX403" s="10"/>
      <c r="BY403" s="10"/>
      <c r="BZ403" s="10"/>
    </row>
    <row r="404" spans="64:78">
      <c r="BL404" s="2"/>
      <c r="BM404" s="53" t="s">
        <v>414</v>
      </c>
      <c r="BN404" s="15"/>
      <c r="BO404" s="15"/>
      <c r="BP404" s="15"/>
      <c r="BQ404" s="10"/>
      <c r="BR404" s="15"/>
      <c r="BS404" s="123"/>
      <c r="BT404" s="123"/>
      <c r="BU404" s="123"/>
      <c r="BV404" s="10"/>
      <c r="BW404" s="10"/>
      <c r="BX404" s="10"/>
      <c r="BY404" s="10"/>
      <c r="BZ404" s="10"/>
    </row>
    <row r="405" spans="64:78">
      <c r="BL405" s="2"/>
      <c r="BM405" s="53" t="s">
        <v>415</v>
      </c>
      <c r="BN405" s="15"/>
      <c r="BO405" s="15"/>
      <c r="BP405" s="15"/>
      <c r="BQ405" s="10"/>
      <c r="BR405" s="15"/>
      <c r="BS405" s="123"/>
      <c r="BT405" s="123"/>
      <c r="BU405" s="123"/>
      <c r="BV405" s="10"/>
      <c r="BW405" s="10"/>
      <c r="BX405" s="10"/>
      <c r="BY405" s="10"/>
      <c r="BZ405" s="10"/>
    </row>
    <row r="406" spans="64:78">
      <c r="BL406" s="2"/>
      <c r="BM406" s="53" t="s">
        <v>416</v>
      </c>
      <c r="BN406" s="15"/>
      <c r="BO406" s="15"/>
      <c r="BP406" s="15"/>
      <c r="BQ406" s="10"/>
      <c r="BR406" s="15"/>
      <c r="BS406" s="123"/>
      <c r="BT406" s="123"/>
      <c r="BU406" s="123"/>
      <c r="BV406" s="10"/>
      <c r="BW406" s="10"/>
      <c r="BX406" s="10"/>
      <c r="BY406" s="10"/>
      <c r="BZ406" s="10"/>
    </row>
    <row r="407" spans="64:78">
      <c r="BL407" s="2"/>
      <c r="BM407" s="53" t="s">
        <v>417</v>
      </c>
      <c r="BN407" s="15"/>
      <c r="BO407" s="15"/>
      <c r="BP407" s="15"/>
      <c r="BQ407" s="10"/>
      <c r="BR407" s="15"/>
      <c r="BS407" s="123"/>
      <c r="BT407" s="123"/>
      <c r="BU407" s="123"/>
      <c r="BV407" s="10"/>
      <c r="BW407" s="10"/>
      <c r="BX407" s="10"/>
      <c r="BY407" s="10"/>
      <c r="BZ407" s="10"/>
    </row>
    <row r="408" spans="64:78">
      <c r="BL408" s="2"/>
      <c r="BM408" s="53" t="s">
        <v>418</v>
      </c>
      <c r="BN408" s="15"/>
      <c r="BO408" s="15"/>
      <c r="BP408" s="15"/>
      <c r="BQ408" s="10"/>
      <c r="BR408" s="15"/>
      <c r="BS408" s="123"/>
      <c r="BT408" s="123"/>
      <c r="BU408" s="123"/>
      <c r="BV408" s="10"/>
      <c r="BW408" s="10"/>
      <c r="BX408" s="10"/>
      <c r="BY408" s="10"/>
      <c r="BZ408" s="10"/>
    </row>
    <row r="409" spans="64:78">
      <c r="BL409" s="2"/>
      <c r="BM409" s="53" t="s">
        <v>419</v>
      </c>
      <c r="BN409" s="15"/>
      <c r="BO409" s="15"/>
      <c r="BP409" s="15"/>
      <c r="BQ409" s="10"/>
      <c r="BR409" s="15"/>
      <c r="BS409" s="123"/>
      <c r="BT409" s="123"/>
      <c r="BU409" s="123"/>
      <c r="BV409" s="10"/>
      <c r="BW409" s="10"/>
      <c r="BX409" s="10"/>
      <c r="BY409" s="10"/>
      <c r="BZ409" s="10"/>
    </row>
    <row r="410" spans="64:78">
      <c r="BL410" s="2"/>
      <c r="BM410" s="53" t="s">
        <v>420</v>
      </c>
      <c r="BN410" s="15"/>
      <c r="BO410" s="15"/>
      <c r="BP410" s="15"/>
      <c r="BQ410" s="10"/>
      <c r="BR410" s="15"/>
      <c r="BS410" s="123"/>
      <c r="BT410" s="123"/>
      <c r="BU410" s="123"/>
      <c r="BV410" s="10"/>
      <c r="BW410" s="10"/>
      <c r="BX410" s="10"/>
      <c r="BY410" s="10"/>
      <c r="BZ410" s="10"/>
    </row>
    <row r="411" spans="64:78">
      <c r="BL411" s="2"/>
      <c r="BM411" s="53" t="s">
        <v>421</v>
      </c>
      <c r="BN411" s="15"/>
      <c r="BO411" s="15"/>
      <c r="BP411" s="15"/>
      <c r="BQ411" s="10"/>
      <c r="BR411" s="15"/>
      <c r="BS411" s="123"/>
      <c r="BT411" s="123"/>
      <c r="BU411" s="123"/>
      <c r="BV411" s="10"/>
      <c r="BW411" s="10"/>
      <c r="BX411" s="10"/>
      <c r="BY411" s="10"/>
      <c r="BZ411" s="10"/>
    </row>
    <row r="412" spans="64:78">
      <c r="BL412" s="2"/>
      <c r="BM412" s="53" t="s">
        <v>422</v>
      </c>
      <c r="BN412" s="15"/>
      <c r="BO412" s="15"/>
      <c r="BP412" s="15"/>
      <c r="BQ412" s="10"/>
      <c r="BR412" s="15"/>
      <c r="BS412" s="123"/>
      <c r="BT412" s="123"/>
      <c r="BU412" s="123"/>
      <c r="BV412" s="10"/>
      <c r="BW412" s="10"/>
      <c r="BX412" s="10"/>
      <c r="BY412" s="10"/>
      <c r="BZ412" s="10"/>
    </row>
    <row r="413" spans="64:78">
      <c r="BL413" s="2"/>
      <c r="BM413" s="53" t="s">
        <v>423</v>
      </c>
      <c r="BN413" s="15"/>
      <c r="BO413" s="15"/>
      <c r="BP413" s="15"/>
      <c r="BQ413" s="10"/>
      <c r="BR413" s="15"/>
      <c r="BS413" s="123"/>
      <c r="BT413" s="123"/>
      <c r="BU413" s="123"/>
      <c r="BV413" s="10"/>
      <c r="BW413" s="10"/>
      <c r="BX413" s="10"/>
      <c r="BY413" s="10"/>
      <c r="BZ413" s="10"/>
    </row>
    <row r="414" spans="64:78">
      <c r="BL414" s="2"/>
      <c r="BM414" s="53" t="s">
        <v>424</v>
      </c>
      <c r="BN414" s="15"/>
      <c r="BO414" s="15"/>
      <c r="BP414" s="15"/>
      <c r="BQ414" s="10"/>
      <c r="BR414" s="15"/>
      <c r="BS414" s="123"/>
      <c r="BT414" s="123"/>
      <c r="BU414" s="123"/>
      <c r="BV414" s="10"/>
      <c r="BW414" s="10"/>
      <c r="BX414" s="10"/>
      <c r="BY414" s="10"/>
      <c r="BZ414" s="10"/>
    </row>
    <row r="415" spans="64:78">
      <c r="BL415" s="2"/>
      <c r="BM415" s="53" t="s">
        <v>425</v>
      </c>
      <c r="BN415" s="15"/>
      <c r="BO415" s="15"/>
      <c r="BP415" s="15"/>
      <c r="BQ415" s="10"/>
      <c r="BR415" s="15"/>
      <c r="BS415" s="123"/>
      <c r="BT415" s="123"/>
      <c r="BU415" s="123"/>
      <c r="BV415" s="10"/>
      <c r="BW415" s="10"/>
      <c r="BX415" s="10"/>
      <c r="BY415" s="10"/>
      <c r="BZ415" s="10"/>
    </row>
    <row r="416" spans="64:78">
      <c r="BL416" s="2"/>
      <c r="BM416" s="53" t="s">
        <v>426</v>
      </c>
      <c r="BN416" s="15"/>
      <c r="BO416" s="15"/>
      <c r="BP416" s="15"/>
      <c r="BQ416" s="10"/>
      <c r="BR416" s="15"/>
      <c r="BS416" s="123"/>
      <c r="BT416" s="123"/>
      <c r="BU416" s="123"/>
      <c r="BV416" s="10"/>
      <c r="BW416" s="10"/>
      <c r="BX416" s="10"/>
      <c r="BY416" s="10"/>
      <c r="BZ416" s="10"/>
    </row>
    <row r="417" spans="64:78">
      <c r="BL417" s="2"/>
      <c r="BM417" s="53" t="s">
        <v>427</v>
      </c>
      <c r="BN417" s="15"/>
      <c r="BO417" s="15"/>
      <c r="BP417" s="15"/>
      <c r="BQ417" s="10"/>
      <c r="BR417" s="15"/>
      <c r="BS417" s="123"/>
      <c r="BT417" s="123"/>
      <c r="BU417" s="123"/>
      <c r="BV417" s="10"/>
      <c r="BW417" s="10"/>
      <c r="BX417" s="10"/>
      <c r="BY417" s="10"/>
      <c r="BZ417" s="10"/>
    </row>
    <row r="418" spans="64:78">
      <c r="BL418" s="2"/>
      <c r="BM418" s="53" t="s">
        <v>428</v>
      </c>
      <c r="BN418" s="15"/>
      <c r="BO418" s="15"/>
      <c r="BP418" s="15"/>
      <c r="BQ418" s="10"/>
      <c r="BR418" s="15"/>
      <c r="BS418" s="123"/>
      <c r="BT418" s="123"/>
      <c r="BU418" s="123"/>
      <c r="BV418" s="10"/>
      <c r="BW418" s="10"/>
      <c r="BX418" s="10"/>
      <c r="BY418" s="10"/>
      <c r="BZ418" s="10"/>
    </row>
    <row r="419" spans="64:78">
      <c r="BL419" s="2"/>
      <c r="BM419" s="53" t="s">
        <v>429</v>
      </c>
      <c r="BN419" s="15"/>
      <c r="BO419" s="15"/>
      <c r="BP419" s="15"/>
      <c r="BQ419" s="10"/>
      <c r="BR419" s="15"/>
      <c r="BS419" s="123"/>
      <c r="BT419" s="123"/>
      <c r="BU419" s="123"/>
      <c r="BV419" s="10"/>
      <c r="BW419" s="10"/>
      <c r="BX419" s="10"/>
      <c r="BY419" s="10"/>
      <c r="BZ419" s="10"/>
    </row>
    <row r="420" spans="64:78">
      <c r="BL420" s="2"/>
      <c r="BM420" s="53" t="s">
        <v>430</v>
      </c>
      <c r="BN420" s="15"/>
      <c r="BO420" s="15"/>
      <c r="BP420" s="15"/>
      <c r="BQ420" s="10"/>
      <c r="BR420" s="15"/>
      <c r="BS420" s="123"/>
      <c r="BT420" s="123"/>
      <c r="BU420" s="123"/>
      <c r="BV420" s="10"/>
      <c r="BW420" s="10"/>
      <c r="BX420" s="10"/>
      <c r="BY420" s="10"/>
      <c r="BZ420" s="10"/>
    </row>
    <row r="421" spans="64:78">
      <c r="BL421" s="2"/>
      <c r="BM421" s="53" t="s">
        <v>431</v>
      </c>
      <c r="BN421" s="15"/>
      <c r="BO421" s="15"/>
      <c r="BP421" s="15"/>
      <c r="BQ421" s="10"/>
      <c r="BR421" s="15"/>
      <c r="BS421" s="123"/>
      <c r="BT421" s="123"/>
      <c r="BU421" s="123"/>
      <c r="BV421" s="10"/>
      <c r="BW421" s="10"/>
      <c r="BX421" s="10"/>
      <c r="BY421" s="10"/>
      <c r="BZ421" s="10"/>
    </row>
    <row r="422" spans="64:78">
      <c r="BL422" s="2"/>
      <c r="BM422" s="53" t="s">
        <v>432</v>
      </c>
      <c r="BN422" s="15"/>
      <c r="BO422" s="15"/>
      <c r="BP422" s="15"/>
      <c r="BQ422" s="10"/>
      <c r="BR422" s="15"/>
      <c r="BS422" s="123"/>
      <c r="BT422" s="123"/>
      <c r="BU422" s="123"/>
      <c r="BV422" s="10"/>
      <c r="BW422" s="10"/>
      <c r="BX422" s="10"/>
      <c r="BY422" s="10"/>
      <c r="BZ422" s="10"/>
    </row>
    <row r="423" spans="64:78">
      <c r="BL423" s="2"/>
      <c r="BM423" s="53" t="s">
        <v>433</v>
      </c>
      <c r="BN423" s="15"/>
      <c r="BO423" s="15"/>
      <c r="BP423" s="15"/>
      <c r="BQ423" s="10"/>
      <c r="BR423" s="15"/>
      <c r="BS423" s="123"/>
      <c r="BT423" s="123"/>
      <c r="BU423" s="123"/>
      <c r="BV423" s="10"/>
      <c r="BW423" s="10"/>
      <c r="BX423" s="10"/>
      <c r="BY423" s="10"/>
      <c r="BZ423" s="10"/>
    </row>
    <row r="424" spans="64:78">
      <c r="BL424" s="2"/>
      <c r="BM424" s="53" t="s">
        <v>434</v>
      </c>
      <c r="BN424" s="15"/>
      <c r="BO424" s="15"/>
      <c r="BP424" s="15"/>
      <c r="BQ424" s="10"/>
      <c r="BR424" s="15"/>
      <c r="BS424" s="123"/>
      <c r="BT424" s="123"/>
      <c r="BU424" s="123"/>
      <c r="BV424" s="10"/>
      <c r="BW424" s="10"/>
      <c r="BX424" s="10"/>
      <c r="BY424" s="10"/>
      <c r="BZ424" s="10"/>
    </row>
    <row r="425" spans="64:78">
      <c r="BL425" s="2"/>
      <c r="BM425" s="53" t="s">
        <v>435</v>
      </c>
      <c r="BN425" s="15"/>
      <c r="BO425" s="15"/>
      <c r="BP425" s="15"/>
      <c r="BQ425" s="10"/>
      <c r="BR425" s="15"/>
      <c r="BS425" s="123"/>
      <c r="BT425" s="123"/>
      <c r="BU425" s="123"/>
      <c r="BV425" s="10"/>
      <c r="BW425" s="10"/>
      <c r="BX425" s="10"/>
      <c r="BY425" s="10"/>
      <c r="BZ425" s="10"/>
    </row>
    <row r="426" spans="64:78">
      <c r="BL426" s="2"/>
      <c r="BM426" s="53" t="s">
        <v>436</v>
      </c>
      <c r="BN426" s="15"/>
      <c r="BO426" s="15"/>
      <c r="BP426" s="15"/>
      <c r="BQ426" s="10"/>
      <c r="BR426" s="15"/>
      <c r="BS426" s="123"/>
      <c r="BT426" s="123"/>
      <c r="BU426" s="123"/>
      <c r="BV426" s="10"/>
      <c r="BW426" s="10"/>
      <c r="BX426" s="10"/>
      <c r="BY426" s="10"/>
      <c r="BZ426" s="10"/>
    </row>
    <row r="427" spans="64:78">
      <c r="BL427" s="2"/>
      <c r="BM427" s="53" t="s">
        <v>437</v>
      </c>
      <c r="BN427" s="15"/>
      <c r="BO427" s="15"/>
      <c r="BP427" s="15"/>
      <c r="BQ427" s="10"/>
      <c r="BR427" s="15"/>
      <c r="BS427" s="123"/>
      <c r="BT427" s="123"/>
      <c r="BU427" s="123"/>
      <c r="BV427" s="10"/>
      <c r="BW427" s="10"/>
      <c r="BX427" s="10"/>
      <c r="BY427" s="10"/>
      <c r="BZ427" s="10"/>
    </row>
    <row r="428" spans="64:78">
      <c r="BL428" s="2"/>
      <c r="BM428" s="53" t="s">
        <v>438</v>
      </c>
      <c r="BN428" s="15"/>
      <c r="BO428" s="15"/>
      <c r="BP428" s="15"/>
      <c r="BQ428" s="10"/>
      <c r="BR428" s="15"/>
      <c r="BS428" s="123"/>
      <c r="BT428" s="123"/>
      <c r="BU428" s="123"/>
      <c r="BV428" s="10"/>
      <c r="BW428" s="10"/>
      <c r="BX428" s="10"/>
      <c r="BY428" s="10"/>
      <c r="BZ428" s="10"/>
    </row>
    <row r="429" spans="64:78">
      <c r="BL429" s="2"/>
      <c r="BM429" s="53" t="s">
        <v>439</v>
      </c>
      <c r="BN429" s="15"/>
      <c r="BO429" s="15"/>
      <c r="BP429" s="15"/>
      <c r="BQ429" s="10"/>
      <c r="BR429" s="15"/>
      <c r="BS429" s="123"/>
      <c r="BT429" s="123"/>
      <c r="BU429" s="123"/>
      <c r="BV429" s="10"/>
      <c r="BW429" s="10"/>
      <c r="BX429" s="10"/>
      <c r="BY429" s="10"/>
      <c r="BZ429" s="10"/>
    </row>
    <row r="430" spans="64:78">
      <c r="BL430" s="2"/>
      <c r="BM430" s="53" t="s">
        <v>440</v>
      </c>
      <c r="BN430" s="15"/>
      <c r="BO430" s="15"/>
      <c r="BP430" s="15"/>
      <c r="BQ430" s="10"/>
      <c r="BR430" s="15"/>
      <c r="BS430" s="123"/>
      <c r="BT430" s="123"/>
      <c r="BU430" s="123"/>
      <c r="BV430" s="10"/>
      <c r="BW430" s="10"/>
      <c r="BX430" s="10"/>
      <c r="BY430" s="10"/>
      <c r="BZ430" s="10"/>
    </row>
    <row r="431" spans="64:78">
      <c r="BL431" s="2"/>
      <c r="BM431" s="53" t="s">
        <v>441</v>
      </c>
      <c r="BN431" s="15"/>
      <c r="BO431" s="15"/>
      <c r="BP431" s="15"/>
      <c r="BQ431" s="10"/>
      <c r="BR431" s="15"/>
      <c r="BS431" s="123"/>
      <c r="BT431" s="123"/>
      <c r="BU431" s="123"/>
      <c r="BV431" s="10"/>
      <c r="BW431" s="10"/>
      <c r="BX431" s="10"/>
      <c r="BY431" s="10"/>
      <c r="BZ431" s="10"/>
    </row>
    <row r="432" spans="64:78">
      <c r="BL432" s="2"/>
      <c r="BM432" s="53" t="s">
        <v>442</v>
      </c>
      <c r="BN432" s="15"/>
      <c r="BO432" s="15"/>
      <c r="BP432" s="15"/>
      <c r="BQ432" s="10"/>
      <c r="BR432" s="15"/>
      <c r="BS432" s="123"/>
      <c r="BT432" s="123"/>
      <c r="BU432" s="123"/>
      <c r="BV432" s="10"/>
      <c r="BW432" s="10"/>
      <c r="BX432" s="10"/>
      <c r="BY432" s="10"/>
      <c r="BZ432" s="10"/>
    </row>
    <row r="433" spans="64:78">
      <c r="BL433" s="2"/>
      <c r="BM433" s="53" t="s">
        <v>443</v>
      </c>
      <c r="BN433" s="15"/>
      <c r="BO433" s="15"/>
      <c r="BP433" s="15"/>
      <c r="BQ433" s="10"/>
      <c r="BR433" s="15"/>
      <c r="BS433" s="123"/>
      <c r="BT433" s="123"/>
      <c r="BU433" s="123"/>
      <c r="BV433" s="10"/>
      <c r="BW433" s="10"/>
      <c r="BX433" s="10"/>
      <c r="BY433" s="10"/>
      <c r="BZ433" s="10"/>
    </row>
    <row r="434" spans="64:78">
      <c r="BL434" s="2"/>
      <c r="BM434" s="53" t="s">
        <v>444</v>
      </c>
      <c r="BN434" s="15"/>
      <c r="BO434" s="15"/>
      <c r="BP434" s="15"/>
      <c r="BQ434" s="10"/>
      <c r="BR434" s="15"/>
      <c r="BS434" s="123"/>
      <c r="BT434" s="123"/>
      <c r="BU434" s="123"/>
      <c r="BV434" s="10"/>
      <c r="BW434" s="10"/>
      <c r="BX434" s="10"/>
      <c r="BY434" s="10"/>
      <c r="BZ434" s="10"/>
    </row>
    <row r="435" spans="64:78">
      <c r="BL435" s="2"/>
      <c r="BM435" s="53" t="s">
        <v>445</v>
      </c>
      <c r="BN435" s="15"/>
      <c r="BO435" s="15"/>
      <c r="BP435" s="15"/>
      <c r="BQ435" s="10"/>
      <c r="BR435" s="15"/>
      <c r="BS435" s="123"/>
      <c r="BT435" s="123"/>
      <c r="BU435" s="123"/>
      <c r="BV435" s="10"/>
      <c r="BW435" s="10"/>
      <c r="BX435" s="10"/>
      <c r="BY435" s="10"/>
      <c r="BZ435" s="10"/>
    </row>
    <row r="436" spans="64:78">
      <c r="BL436" s="2"/>
      <c r="BM436" s="53" t="s">
        <v>446</v>
      </c>
      <c r="BN436" s="15"/>
      <c r="BO436" s="15"/>
      <c r="BP436" s="15"/>
      <c r="BQ436" s="10"/>
      <c r="BR436" s="15"/>
      <c r="BS436" s="123"/>
      <c r="BT436" s="123"/>
      <c r="BU436" s="123"/>
      <c r="BV436" s="10"/>
      <c r="BW436" s="10"/>
      <c r="BX436" s="10"/>
      <c r="BY436" s="10"/>
      <c r="BZ436" s="10"/>
    </row>
    <row r="437" spans="64:78">
      <c r="BL437" s="2"/>
      <c r="BM437" s="53" t="s">
        <v>447</v>
      </c>
      <c r="BN437" s="15"/>
      <c r="BO437" s="15"/>
      <c r="BP437" s="15"/>
      <c r="BQ437" s="10"/>
      <c r="BR437" s="15"/>
      <c r="BS437" s="123"/>
      <c r="BT437" s="123"/>
      <c r="BU437" s="123"/>
      <c r="BV437" s="10"/>
      <c r="BW437" s="10"/>
      <c r="BX437" s="10"/>
      <c r="BY437" s="10"/>
      <c r="BZ437" s="10"/>
    </row>
    <row r="438" spans="64:78">
      <c r="BL438" s="2"/>
      <c r="BM438" s="53" t="s">
        <v>448</v>
      </c>
      <c r="BN438" s="15"/>
      <c r="BO438" s="15"/>
      <c r="BP438" s="15"/>
      <c r="BQ438" s="10"/>
      <c r="BR438" s="15"/>
      <c r="BS438" s="123"/>
      <c r="BT438" s="123"/>
      <c r="BU438" s="123"/>
      <c r="BV438" s="10"/>
      <c r="BW438" s="10"/>
      <c r="BX438" s="10"/>
      <c r="BY438" s="10"/>
      <c r="BZ438" s="10"/>
    </row>
    <row r="439" spans="64:78">
      <c r="BL439" s="2"/>
      <c r="BM439" s="53" t="s">
        <v>449</v>
      </c>
      <c r="BN439" s="15"/>
      <c r="BO439" s="15"/>
      <c r="BP439" s="15"/>
      <c r="BQ439" s="10"/>
      <c r="BR439" s="15"/>
      <c r="BS439" s="123"/>
      <c r="BT439" s="123"/>
      <c r="BU439" s="123"/>
      <c r="BV439" s="10"/>
      <c r="BW439" s="10"/>
      <c r="BX439" s="10"/>
      <c r="BY439" s="10"/>
      <c r="BZ439" s="10"/>
    </row>
    <row r="440" spans="64:78">
      <c r="BL440" s="2"/>
      <c r="BM440" s="53" t="s">
        <v>450</v>
      </c>
      <c r="BN440" s="15"/>
      <c r="BO440" s="15"/>
      <c r="BP440" s="15"/>
      <c r="BQ440" s="10"/>
      <c r="BR440" s="15"/>
      <c r="BS440" s="123"/>
      <c r="BT440" s="123"/>
      <c r="BU440" s="123"/>
      <c r="BV440" s="10"/>
      <c r="BW440" s="10"/>
      <c r="BX440" s="10"/>
      <c r="BY440" s="10"/>
      <c r="BZ440" s="10"/>
    </row>
    <row r="441" spans="64:78">
      <c r="BL441" s="2"/>
      <c r="BM441" s="53" t="s">
        <v>451</v>
      </c>
      <c r="BN441" s="15"/>
      <c r="BO441" s="15"/>
      <c r="BP441" s="15"/>
      <c r="BQ441" s="10"/>
      <c r="BR441" s="15"/>
      <c r="BS441" s="123"/>
      <c r="BT441" s="123"/>
      <c r="BU441" s="123"/>
      <c r="BV441" s="10"/>
      <c r="BW441" s="10"/>
      <c r="BX441" s="10"/>
      <c r="BY441" s="10"/>
      <c r="BZ441" s="10"/>
    </row>
    <row r="442" spans="64:78">
      <c r="BL442" s="2"/>
      <c r="BM442" s="53" t="s">
        <v>452</v>
      </c>
      <c r="BN442" s="15"/>
      <c r="BO442" s="15"/>
      <c r="BP442" s="15"/>
      <c r="BQ442" s="10"/>
      <c r="BR442" s="15"/>
      <c r="BS442" s="123"/>
      <c r="BT442" s="123"/>
      <c r="BU442" s="123"/>
      <c r="BV442" s="10"/>
      <c r="BW442" s="10"/>
      <c r="BX442" s="10"/>
      <c r="BY442" s="10"/>
      <c r="BZ442" s="10"/>
    </row>
    <row r="443" spans="64:78">
      <c r="BL443" s="2"/>
      <c r="BM443" s="53" t="s">
        <v>453</v>
      </c>
      <c r="BN443" s="15"/>
      <c r="BO443" s="15"/>
      <c r="BP443" s="15"/>
      <c r="BQ443" s="10"/>
      <c r="BR443" s="15"/>
      <c r="BS443" s="123"/>
      <c r="BT443" s="123"/>
      <c r="BU443" s="123"/>
      <c r="BV443" s="10"/>
      <c r="BW443" s="10"/>
      <c r="BX443" s="10"/>
      <c r="BY443" s="10"/>
      <c r="BZ443" s="10"/>
    </row>
    <row r="444" spans="64:78">
      <c r="BL444" s="2"/>
      <c r="BM444" s="53" t="s">
        <v>454</v>
      </c>
      <c r="BN444" s="15"/>
      <c r="BO444" s="15"/>
      <c r="BP444" s="15"/>
      <c r="BQ444" s="10"/>
      <c r="BR444" s="15"/>
      <c r="BS444" s="123"/>
      <c r="BT444" s="123"/>
      <c r="BU444" s="123"/>
      <c r="BV444" s="10"/>
      <c r="BW444" s="10"/>
      <c r="BX444" s="10"/>
      <c r="BY444" s="10"/>
      <c r="BZ444" s="10"/>
    </row>
    <row r="445" spans="64:78">
      <c r="BL445" s="2"/>
      <c r="BM445" s="53" t="s">
        <v>455</v>
      </c>
      <c r="BN445" s="15"/>
      <c r="BO445" s="15"/>
      <c r="BP445" s="15"/>
      <c r="BQ445" s="10"/>
      <c r="BR445" s="15"/>
      <c r="BS445" s="123"/>
      <c r="BT445" s="123"/>
      <c r="BU445" s="123"/>
      <c r="BV445" s="10"/>
      <c r="BW445" s="10"/>
      <c r="BX445" s="10"/>
      <c r="BY445" s="10"/>
      <c r="BZ445" s="10"/>
    </row>
    <row r="446" spans="64:78">
      <c r="BL446" s="2"/>
      <c r="BM446" s="53" t="s">
        <v>456</v>
      </c>
      <c r="BN446" s="15"/>
      <c r="BO446" s="15"/>
      <c r="BP446" s="15"/>
      <c r="BQ446" s="10"/>
      <c r="BR446" s="15"/>
      <c r="BS446" s="123"/>
      <c r="BT446" s="123"/>
      <c r="BU446" s="123"/>
      <c r="BV446" s="10"/>
      <c r="BW446" s="10"/>
      <c r="BX446" s="10"/>
      <c r="BY446" s="10"/>
      <c r="BZ446" s="10"/>
    </row>
    <row r="447" spans="64:78">
      <c r="BL447" s="2"/>
      <c r="BM447" s="53" t="s">
        <v>457</v>
      </c>
      <c r="BN447" s="15"/>
      <c r="BO447" s="15"/>
      <c r="BP447" s="15"/>
      <c r="BQ447" s="10"/>
      <c r="BR447" s="15"/>
      <c r="BS447" s="123"/>
      <c r="BT447" s="123"/>
      <c r="BU447" s="123"/>
      <c r="BV447" s="10"/>
      <c r="BW447" s="10"/>
      <c r="BX447" s="10"/>
      <c r="BY447" s="10"/>
      <c r="BZ447" s="10"/>
    </row>
    <row r="448" spans="64:78">
      <c r="BL448" s="2"/>
      <c r="BM448" s="53" t="s">
        <v>458</v>
      </c>
      <c r="BN448" s="15"/>
      <c r="BO448" s="15"/>
      <c r="BP448" s="15"/>
      <c r="BQ448" s="10"/>
      <c r="BR448" s="15"/>
      <c r="BS448" s="123"/>
      <c r="BT448" s="123"/>
      <c r="BU448" s="123"/>
      <c r="BV448" s="10"/>
      <c r="BW448" s="10"/>
      <c r="BX448" s="10"/>
      <c r="BY448" s="10"/>
      <c r="BZ448" s="10"/>
    </row>
    <row r="449" spans="64:78">
      <c r="BL449" s="2"/>
      <c r="BM449" s="53" t="s">
        <v>459</v>
      </c>
      <c r="BN449" s="15"/>
      <c r="BO449" s="15"/>
      <c r="BP449" s="15"/>
      <c r="BQ449" s="10"/>
      <c r="BR449" s="15"/>
      <c r="BS449" s="123"/>
      <c r="BT449" s="123"/>
      <c r="BU449" s="123"/>
      <c r="BV449" s="10"/>
      <c r="BW449" s="10"/>
      <c r="BX449" s="10"/>
      <c r="BY449" s="10"/>
      <c r="BZ449" s="10"/>
    </row>
    <row r="450" spans="64:78">
      <c r="BL450" s="2"/>
      <c r="BM450" s="53" t="s">
        <v>460</v>
      </c>
      <c r="BN450" s="15"/>
      <c r="BO450" s="15"/>
      <c r="BP450" s="15"/>
      <c r="BQ450" s="10"/>
      <c r="BR450" s="15"/>
      <c r="BS450" s="123"/>
      <c r="BT450" s="123"/>
      <c r="BU450" s="123"/>
      <c r="BV450" s="10"/>
      <c r="BW450" s="10"/>
      <c r="BX450" s="10"/>
      <c r="BY450" s="10"/>
      <c r="BZ450" s="10"/>
    </row>
    <row r="451" spans="64:78">
      <c r="BL451" s="2"/>
      <c r="BM451" s="53" t="s">
        <v>461</v>
      </c>
      <c r="BN451" s="15"/>
      <c r="BO451" s="15"/>
      <c r="BP451" s="15"/>
      <c r="BQ451" s="10"/>
      <c r="BR451" s="15"/>
      <c r="BS451" s="123"/>
      <c r="BT451" s="123"/>
      <c r="BU451" s="123"/>
      <c r="BV451" s="10"/>
      <c r="BW451" s="10"/>
      <c r="BX451" s="10"/>
      <c r="BY451" s="10"/>
      <c r="BZ451" s="10"/>
    </row>
    <row r="452" spans="64:78">
      <c r="BL452" s="2"/>
      <c r="BM452" s="53" t="s">
        <v>462</v>
      </c>
      <c r="BN452" s="15"/>
      <c r="BO452" s="15"/>
      <c r="BP452" s="15"/>
      <c r="BQ452" s="10"/>
      <c r="BR452" s="15"/>
      <c r="BS452" s="123"/>
      <c r="BT452" s="123"/>
      <c r="BU452" s="123"/>
      <c r="BV452" s="10"/>
      <c r="BW452" s="10"/>
      <c r="BX452" s="10"/>
      <c r="BY452" s="10"/>
      <c r="BZ452" s="10"/>
    </row>
    <row r="453" spans="64:78">
      <c r="BL453" s="2"/>
      <c r="BM453" s="53" t="s">
        <v>463</v>
      </c>
      <c r="BN453" s="15"/>
      <c r="BO453" s="15"/>
      <c r="BP453" s="15"/>
      <c r="BQ453" s="10"/>
      <c r="BR453" s="15"/>
      <c r="BS453" s="123"/>
      <c r="BT453" s="123"/>
      <c r="BU453" s="123"/>
      <c r="BV453" s="10"/>
      <c r="BW453" s="10"/>
      <c r="BX453" s="10"/>
      <c r="BY453" s="10"/>
      <c r="BZ453" s="10"/>
    </row>
    <row r="454" spans="64:78">
      <c r="BL454" s="2"/>
      <c r="BM454" s="53" t="s">
        <v>464</v>
      </c>
      <c r="BN454" s="15"/>
      <c r="BO454" s="15"/>
      <c r="BP454" s="15"/>
      <c r="BQ454" s="10"/>
      <c r="BR454" s="15"/>
      <c r="BS454" s="123"/>
      <c r="BT454" s="123"/>
      <c r="BU454" s="123"/>
      <c r="BV454" s="10"/>
      <c r="BW454" s="10"/>
      <c r="BX454" s="10"/>
      <c r="BY454" s="10"/>
      <c r="BZ454" s="10"/>
    </row>
    <row r="455" spans="64:78">
      <c r="BL455" s="2"/>
      <c r="BM455" s="53" t="s">
        <v>465</v>
      </c>
      <c r="BN455" s="15"/>
      <c r="BO455" s="15"/>
      <c r="BP455" s="15"/>
      <c r="BQ455" s="10"/>
      <c r="BR455" s="15"/>
      <c r="BS455" s="123"/>
      <c r="BT455" s="123"/>
      <c r="BU455" s="123"/>
      <c r="BV455" s="10"/>
      <c r="BW455" s="10"/>
      <c r="BX455" s="10"/>
      <c r="BY455" s="10"/>
      <c r="BZ455" s="10"/>
    </row>
    <row r="456" spans="64:78">
      <c r="BL456" s="2"/>
      <c r="BM456" s="53" t="s">
        <v>466</v>
      </c>
      <c r="BN456" s="15"/>
      <c r="BO456" s="15"/>
      <c r="BP456" s="15"/>
      <c r="BQ456" s="10"/>
      <c r="BR456" s="15"/>
      <c r="BS456" s="123"/>
      <c r="BT456" s="123"/>
      <c r="BU456" s="123"/>
      <c r="BV456" s="10"/>
      <c r="BW456" s="10"/>
      <c r="BX456" s="10"/>
      <c r="BY456" s="10"/>
      <c r="BZ456" s="10"/>
    </row>
    <row r="457" spans="64:78">
      <c r="BL457" s="2"/>
      <c r="BM457" s="53" t="s">
        <v>467</v>
      </c>
      <c r="BN457" s="15"/>
      <c r="BO457" s="15"/>
      <c r="BP457" s="15"/>
      <c r="BQ457" s="10"/>
      <c r="BR457" s="15"/>
      <c r="BS457" s="123"/>
      <c r="BT457" s="123"/>
      <c r="BU457" s="123"/>
      <c r="BV457" s="10"/>
      <c r="BW457" s="10"/>
      <c r="BX457" s="10"/>
      <c r="BY457" s="10"/>
      <c r="BZ457" s="10"/>
    </row>
    <row r="458" spans="64:78">
      <c r="BL458" s="2"/>
      <c r="BM458" s="53" t="s">
        <v>468</v>
      </c>
      <c r="BN458" s="15"/>
      <c r="BO458" s="15"/>
      <c r="BP458" s="15"/>
      <c r="BQ458" s="10"/>
      <c r="BR458" s="15"/>
      <c r="BS458" s="123"/>
      <c r="BT458" s="123"/>
      <c r="BU458" s="123"/>
      <c r="BV458" s="10"/>
      <c r="BW458" s="10"/>
      <c r="BX458" s="10"/>
      <c r="BY458" s="10"/>
      <c r="BZ458" s="10"/>
    </row>
    <row r="459" spans="64:78">
      <c r="BL459" s="2"/>
      <c r="BM459" s="53" t="s">
        <v>469</v>
      </c>
      <c r="BN459" s="15"/>
      <c r="BO459" s="15"/>
      <c r="BP459" s="15"/>
      <c r="BQ459" s="10"/>
      <c r="BR459" s="15"/>
      <c r="BS459" s="123"/>
      <c r="BT459" s="123"/>
      <c r="BU459" s="123"/>
      <c r="BV459" s="10"/>
      <c r="BW459" s="10"/>
      <c r="BX459" s="10"/>
      <c r="BY459" s="10"/>
      <c r="BZ459" s="10"/>
    </row>
    <row r="460" spans="64:78">
      <c r="BL460" s="2"/>
      <c r="BM460" s="53" t="s">
        <v>470</v>
      </c>
      <c r="BN460" s="15"/>
      <c r="BO460" s="15"/>
      <c r="BP460" s="15"/>
      <c r="BQ460" s="10"/>
      <c r="BR460" s="15"/>
      <c r="BS460" s="123"/>
      <c r="BT460" s="123"/>
      <c r="BU460" s="123"/>
      <c r="BV460" s="10"/>
      <c r="BW460" s="10"/>
      <c r="BX460" s="10"/>
      <c r="BY460" s="10"/>
      <c r="BZ460" s="10"/>
    </row>
    <row r="461" spans="64:78">
      <c r="BL461" s="2"/>
      <c r="BM461" s="53" t="s">
        <v>471</v>
      </c>
      <c r="BN461" s="15"/>
      <c r="BO461" s="15"/>
      <c r="BP461" s="15"/>
      <c r="BQ461" s="10"/>
      <c r="BR461" s="15"/>
      <c r="BS461" s="123"/>
      <c r="BT461" s="123"/>
      <c r="BU461" s="123"/>
      <c r="BV461" s="10"/>
      <c r="BW461" s="10"/>
      <c r="BX461" s="10"/>
      <c r="BY461" s="10"/>
      <c r="BZ461" s="10"/>
    </row>
    <row r="462" spans="64:78">
      <c r="BL462" s="2"/>
      <c r="BM462" s="53" t="s">
        <v>472</v>
      </c>
      <c r="BN462" s="15"/>
      <c r="BO462" s="15"/>
      <c r="BP462" s="15"/>
      <c r="BQ462" s="10"/>
      <c r="BR462" s="15"/>
      <c r="BS462" s="123"/>
      <c r="BT462" s="123"/>
      <c r="BU462" s="123"/>
      <c r="BV462" s="10"/>
      <c r="BW462" s="10"/>
      <c r="BX462" s="10"/>
      <c r="BY462" s="10"/>
      <c r="BZ462" s="10"/>
    </row>
    <row r="463" spans="64:78">
      <c r="BL463" s="2"/>
      <c r="BM463" s="53" t="s">
        <v>473</v>
      </c>
      <c r="BN463" s="15"/>
      <c r="BO463" s="15"/>
      <c r="BP463" s="15"/>
      <c r="BQ463" s="10"/>
      <c r="BR463" s="15"/>
      <c r="BS463" s="123"/>
      <c r="BT463" s="123"/>
      <c r="BU463" s="123"/>
      <c r="BV463" s="10"/>
      <c r="BW463" s="10"/>
      <c r="BX463" s="10"/>
      <c r="BY463" s="10"/>
      <c r="BZ463" s="10"/>
    </row>
    <row r="464" spans="64:78">
      <c r="BL464" s="2"/>
      <c r="BM464" s="53" t="s">
        <v>474</v>
      </c>
      <c r="BN464" s="15"/>
      <c r="BO464" s="15"/>
      <c r="BP464" s="15"/>
      <c r="BQ464" s="10"/>
      <c r="BR464" s="15"/>
      <c r="BS464" s="123"/>
      <c r="BT464" s="123"/>
      <c r="BU464" s="123"/>
      <c r="BV464" s="10"/>
      <c r="BW464" s="10"/>
      <c r="BX464" s="10"/>
      <c r="BY464" s="10"/>
      <c r="BZ464" s="10"/>
    </row>
    <row r="465" spans="64:78">
      <c r="BL465" s="2"/>
      <c r="BM465" s="53" t="s">
        <v>475</v>
      </c>
      <c r="BN465" s="15"/>
      <c r="BO465" s="15"/>
      <c r="BP465" s="15"/>
      <c r="BQ465" s="10"/>
      <c r="BR465" s="15"/>
      <c r="BS465" s="123"/>
      <c r="BT465" s="123"/>
      <c r="BU465" s="123"/>
      <c r="BV465" s="10"/>
      <c r="BW465" s="10"/>
      <c r="BX465" s="10"/>
      <c r="BY465" s="10"/>
      <c r="BZ465" s="10"/>
    </row>
    <row r="466" spans="64:78">
      <c r="BL466" s="2"/>
      <c r="BM466" s="53" t="s">
        <v>476</v>
      </c>
      <c r="BN466" s="15"/>
      <c r="BO466" s="15"/>
      <c r="BP466" s="15"/>
      <c r="BQ466" s="10"/>
      <c r="BR466" s="15"/>
      <c r="BS466" s="123"/>
      <c r="BT466" s="123"/>
      <c r="BU466" s="123"/>
      <c r="BV466" s="10"/>
      <c r="BW466" s="10"/>
      <c r="BX466" s="10"/>
      <c r="BY466" s="10"/>
      <c r="BZ466" s="10"/>
    </row>
    <row r="467" spans="64:78">
      <c r="BL467" s="2"/>
      <c r="BM467" s="53" t="s">
        <v>477</v>
      </c>
      <c r="BN467" s="15"/>
      <c r="BO467" s="15"/>
      <c r="BP467" s="15"/>
      <c r="BQ467" s="10"/>
      <c r="BR467" s="15"/>
      <c r="BS467" s="123"/>
      <c r="BT467" s="123"/>
      <c r="BU467" s="123"/>
      <c r="BV467" s="10"/>
      <c r="BW467" s="10"/>
      <c r="BX467" s="10"/>
      <c r="BY467" s="10"/>
      <c r="BZ467" s="10"/>
    </row>
    <row r="468" spans="64:78">
      <c r="BL468" s="2"/>
      <c r="BM468" s="53" t="s">
        <v>478</v>
      </c>
      <c r="BN468" s="15"/>
      <c r="BO468" s="15"/>
      <c r="BP468" s="15"/>
      <c r="BQ468" s="10"/>
      <c r="BR468" s="15"/>
      <c r="BS468" s="123"/>
      <c r="BT468" s="123"/>
      <c r="BU468" s="123"/>
      <c r="BV468" s="10"/>
      <c r="BW468" s="10"/>
      <c r="BX468" s="10"/>
      <c r="BY468" s="10"/>
      <c r="BZ468" s="10"/>
    </row>
    <row r="469" spans="64:78">
      <c r="BL469" s="2"/>
      <c r="BM469" s="53" t="s">
        <v>479</v>
      </c>
      <c r="BN469" s="15"/>
      <c r="BO469" s="15"/>
      <c r="BP469" s="15"/>
      <c r="BQ469" s="10"/>
      <c r="BR469" s="15"/>
      <c r="BS469" s="123"/>
      <c r="BT469" s="123"/>
      <c r="BU469" s="123"/>
      <c r="BV469" s="10"/>
      <c r="BW469" s="10"/>
      <c r="BX469" s="10"/>
      <c r="BY469" s="10"/>
      <c r="BZ469" s="10"/>
    </row>
    <row r="470" spans="64:78">
      <c r="BL470" s="2"/>
      <c r="BM470" s="53" t="s">
        <v>480</v>
      </c>
      <c r="BN470" s="15"/>
      <c r="BO470" s="15"/>
      <c r="BP470" s="15"/>
      <c r="BQ470" s="10"/>
      <c r="BR470" s="15"/>
      <c r="BS470" s="123"/>
      <c r="BT470" s="123"/>
      <c r="BU470" s="123"/>
      <c r="BV470" s="10"/>
      <c r="BW470" s="10"/>
      <c r="BX470" s="10"/>
      <c r="BY470" s="10"/>
      <c r="BZ470" s="10"/>
    </row>
    <row r="471" spans="64:78">
      <c r="BL471" s="2"/>
      <c r="BM471" s="53" t="s">
        <v>481</v>
      </c>
      <c r="BN471" s="15"/>
      <c r="BO471" s="15"/>
      <c r="BP471" s="15"/>
      <c r="BQ471" s="10"/>
      <c r="BR471" s="15"/>
      <c r="BS471" s="123"/>
      <c r="BT471" s="123"/>
      <c r="BU471" s="123"/>
      <c r="BV471" s="10"/>
      <c r="BW471" s="10"/>
      <c r="BX471" s="10"/>
      <c r="BY471" s="10"/>
      <c r="BZ471" s="10"/>
    </row>
    <row r="472" spans="64:78">
      <c r="BL472" s="2"/>
      <c r="BM472" s="53" t="s">
        <v>482</v>
      </c>
      <c r="BN472" s="15"/>
      <c r="BO472" s="15"/>
      <c r="BP472" s="15"/>
      <c r="BQ472" s="10"/>
      <c r="BR472" s="15"/>
      <c r="BS472" s="123"/>
      <c r="BT472" s="123"/>
      <c r="BU472" s="123"/>
      <c r="BV472" s="10"/>
      <c r="BW472" s="10"/>
      <c r="BX472" s="10"/>
      <c r="BY472" s="10"/>
      <c r="BZ472" s="10"/>
    </row>
    <row r="473" spans="64:78">
      <c r="BL473" s="2"/>
      <c r="BM473" s="53" t="s">
        <v>483</v>
      </c>
      <c r="BN473" s="15"/>
      <c r="BO473" s="15"/>
      <c r="BP473" s="15"/>
      <c r="BQ473" s="10"/>
      <c r="BR473" s="15"/>
      <c r="BS473" s="123"/>
      <c r="BT473" s="123"/>
      <c r="BU473" s="123"/>
      <c r="BV473" s="10"/>
      <c r="BW473" s="10"/>
      <c r="BX473" s="10"/>
      <c r="BY473" s="10"/>
      <c r="BZ473" s="10"/>
    </row>
    <row r="474" spans="64:78">
      <c r="BL474" s="2"/>
      <c r="BM474" s="53" t="s">
        <v>484</v>
      </c>
      <c r="BN474" s="15"/>
      <c r="BO474" s="15"/>
      <c r="BP474" s="15"/>
      <c r="BQ474" s="10"/>
      <c r="BR474" s="15"/>
      <c r="BS474" s="123"/>
      <c r="BT474" s="123"/>
      <c r="BU474" s="123"/>
      <c r="BV474" s="10"/>
      <c r="BW474" s="10"/>
      <c r="BX474" s="10"/>
      <c r="BY474" s="10"/>
      <c r="BZ474" s="10"/>
    </row>
    <row r="475" spans="64:78">
      <c r="BL475" s="2"/>
      <c r="BM475" s="53" t="s">
        <v>485</v>
      </c>
      <c r="BN475" s="15"/>
      <c r="BO475" s="15"/>
      <c r="BP475" s="15"/>
      <c r="BQ475" s="10"/>
      <c r="BR475" s="15"/>
      <c r="BS475" s="123"/>
      <c r="BT475" s="123"/>
      <c r="BU475" s="123"/>
      <c r="BV475" s="10"/>
      <c r="BW475" s="10"/>
      <c r="BX475" s="10"/>
      <c r="BY475" s="10"/>
      <c r="BZ475" s="10"/>
    </row>
    <row r="476" spans="64:78">
      <c r="BL476" s="2"/>
      <c r="BM476" s="53" t="s">
        <v>486</v>
      </c>
      <c r="BN476" s="15"/>
      <c r="BO476" s="15"/>
      <c r="BP476" s="15"/>
      <c r="BQ476" s="10"/>
      <c r="BR476" s="15"/>
      <c r="BS476" s="123"/>
      <c r="BT476" s="123"/>
      <c r="BU476" s="123"/>
      <c r="BV476" s="10"/>
      <c r="BW476" s="10"/>
      <c r="BX476" s="10"/>
      <c r="BY476" s="10"/>
      <c r="BZ476" s="10"/>
    </row>
    <row r="477" spans="64:78">
      <c r="BL477" s="2"/>
      <c r="BM477" s="53" t="s">
        <v>487</v>
      </c>
      <c r="BN477" s="15"/>
      <c r="BO477" s="15"/>
      <c r="BP477" s="15"/>
      <c r="BQ477" s="10"/>
      <c r="BR477" s="15"/>
      <c r="BS477" s="123"/>
      <c r="BT477" s="123"/>
      <c r="BU477" s="123"/>
      <c r="BV477" s="10"/>
      <c r="BW477" s="10"/>
      <c r="BX477" s="10"/>
      <c r="BY477" s="10"/>
      <c r="BZ477" s="10"/>
    </row>
    <row r="478" spans="64:78">
      <c r="BL478" s="2"/>
      <c r="BM478" s="53" t="s">
        <v>488</v>
      </c>
      <c r="BN478" s="15"/>
      <c r="BO478" s="15"/>
      <c r="BP478" s="15"/>
      <c r="BQ478" s="10"/>
      <c r="BR478" s="15"/>
      <c r="BS478" s="123"/>
      <c r="BT478" s="123"/>
      <c r="BU478" s="123"/>
      <c r="BV478" s="10"/>
      <c r="BW478" s="10"/>
      <c r="BX478" s="10"/>
      <c r="BY478" s="10"/>
      <c r="BZ478" s="10"/>
    </row>
    <row r="479" spans="64:78">
      <c r="BL479" s="2"/>
      <c r="BM479" s="53" t="s">
        <v>489</v>
      </c>
      <c r="BN479" s="15"/>
      <c r="BO479" s="15"/>
      <c r="BP479" s="15"/>
      <c r="BQ479" s="10"/>
      <c r="BR479" s="15"/>
      <c r="BS479" s="123"/>
      <c r="BT479" s="123"/>
      <c r="BU479" s="123"/>
      <c r="BV479" s="10"/>
      <c r="BW479" s="10"/>
      <c r="BX479" s="10"/>
      <c r="BY479" s="10"/>
      <c r="BZ479" s="10"/>
    </row>
    <row r="480" spans="64:78">
      <c r="BL480" s="2"/>
      <c r="BM480" s="53" t="s">
        <v>490</v>
      </c>
      <c r="BN480" s="15"/>
      <c r="BO480" s="15"/>
      <c r="BP480" s="15"/>
      <c r="BQ480" s="10"/>
      <c r="BR480" s="15"/>
      <c r="BS480" s="123"/>
      <c r="BT480" s="123"/>
      <c r="BU480" s="123"/>
      <c r="BV480" s="10"/>
      <c r="BW480" s="10"/>
      <c r="BX480" s="10"/>
      <c r="BY480" s="10"/>
      <c r="BZ480" s="10"/>
    </row>
    <row r="481" spans="64:78">
      <c r="BL481" s="2"/>
      <c r="BM481" s="53" t="s">
        <v>491</v>
      </c>
      <c r="BN481" s="15"/>
      <c r="BO481" s="15"/>
      <c r="BP481" s="15"/>
      <c r="BQ481" s="10"/>
      <c r="BR481" s="15"/>
      <c r="BS481" s="123"/>
      <c r="BT481" s="123"/>
      <c r="BU481" s="123"/>
      <c r="BV481" s="10"/>
      <c r="BW481" s="10"/>
      <c r="BX481" s="10"/>
      <c r="BY481" s="10"/>
      <c r="BZ481" s="10"/>
    </row>
    <row r="482" spans="64:78">
      <c r="BL482" s="2"/>
      <c r="BM482" s="53" t="s">
        <v>492</v>
      </c>
      <c r="BN482" s="15"/>
      <c r="BO482" s="15"/>
      <c r="BP482" s="15"/>
      <c r="BQ482" s="10"/>
      <c r="BR482" s="15"/>
      <c r="BS482" s="123"/>
      <c r="BT482" s="123"/>
      <c r="BU482" s="123"/>
      <c r="BV482" s="10"/>
      <c r="BW482" s="10"/>
      <c r="BX482" s="10"/>
      <c r="BY482" s="10"/>
      <c r="BZ482" s="10"/>
    </row>
    <row r="483" spans="64:78">
      <c r="BL483" s="2"/>
      <c r="BM483" s="53" t="s">
        <v>493</v>
      </c>
      <c r="BN483" s="15"/>
      <c r="BO483" s="15"/>
      <c r="BP483" s="15"/>
      <c r="BQ483" s="10"/>
      <c r="BR483" s="15"/>
      <c r="BS483" s="123"/>
      <c r="BT483" s="123"/>
      <c r="BU483" s="123"/>
      <c r="BV483" s="10"/>
      <c r="BW483" s="10"/>
      <c r="BX483" s="10"/>
      <c r="BY483" s="10"/>
      <c r="BZ483" s="10"/>
    </row>
    <row r="484" spans="64:78">
      <c r="BL484" s="2"/>
      <c r="BM484" s="53" t="s">
        <v>494</v>
      </c>
      <c r="BN484" s="15"/>
      <c r="BO484" s="15"/>
      <c r="BP484" s="15"/>
      <c r="BQ484" s="10"/>
      <c r="BR484" s="15"/>
      <c r="BS484" s="123"/>
      <c r="BT484" s="123"/>
      <c r="BU484" s="123"/>
      <c r="BV484" s="10"/>
      <c r="BW484" s="10"/>
      <c r="BX484" s="10"/>
      <c r="BY484" s="10"/>
      <c r="BZ484" s="10"/>
    </row>
    <row r="485" spans="64:78">
      <c r="BL485" s="2"/>
      <c r="BM485" s="53" t="s">
        <v>495</v>
      </c>
      <c r="BN485" s="15"/>
      <c r="BO485" s="15"/>
      <c r="BP485" s="15"/>
      <c r="BQ485" s="10"/>
      <c r="BR485" s="15"/>
      <c r="BS485" s="123"/>
      <c r="BT485" s="123"/>
      <c r="BU485" s="123"/>
      <c r="BV485" s="10"/>
      <c r="BW485" s="10"/>
      <c r="BX485" s="10"/>
      <c r="BY485" s="10"/>
      <c r="BZ485" s="10"/>
    </row>
    <row r="486" spans="64:78">
      <c r="BL486" s="2"/>
      <c r="BM486" s="53" t="s">
        <v>496</v>
      </c>
      <c r="BN486" s="15"/>
      <c r="BO486" s="15"/>
      <c r="BP486" s="15"/>
      <c r="BQ486" s="10"/>
      <c r="BR486" s="15"/>
      <c r="BS486" s="123"/>
      <c r="BT486" s="123"/>
      <c r="BU486" s="123"/>
      <c r="BV486" s="10"/>
      <c r="BW486" s="10"/>
      <c r="BX486" s="10"/>
      <c r="BY486" s="10"/>
      <c r="BZ486" s="10"/>
    </row>
    <row r="487" spans="64:78">
      <c r="BL487" s="2"/>
      <c r="BM487" s="53" t="s">
        <v>497</v>
      </c>
      <c r="BN487" s="15"/>
      <c r="BO487" s="15"/>
      <c r="BP487" s="15"/>
      <c r="BQ487" s="10"/>
      <c r="BR487" s="15"/>
      <c r="BS487" s="123"/>
      <c r="BT487" s="123"/>
      <c r="BU487" s="123"/>
      <c r="BV487" s="10"/>
      <c r="BW487" s="10"/>
      <c r="BX487" s="10"/>
      <c r="BY487" s="10"/>
      <c r="BZ487" s="10"/>
    </row>
    <row r="488" spans="64:78">
      <c r="BL488" s="2"/>
      <c r="BM488" s="53" t="s">
        <v>498</v>
      </c>
      <c r="BN488" s="15"/>
      <c r="BO488" s="15"/>
      <c r="BP488" s="15"/>
      <c r="BQ488" s="10"/>
      <c r="BR488" s="15"/>
      <c r="BS488" s="123"/>
      <c r="BT488" s="123"/>
      <c r="BU488" s="123"/>
      <c r="BV488" s="10"/>
      <c r="BW488" s="10"/>
      <c r="BX488" s="10"/>
      <c r="BY488" s="10"/>
      <c r="BZ488" s="10"/>
    </row>
    <row r="489" spans="64:78">
      <c r="BL489" s="2"/>
      <c r="BM489" s="53" t="s">
        <v>499</v>
      </c>
      <c r="BN489" s="15"/>
      <c r="BO489" s="15"/>
      <c r="BP489" s="15"/>
      <c r="BQ489" s="10"/>
      <c r="BR489" s="15"/>
      <c r="BS489" s="123"/>
      <c r="BT489" s="123"/>
      <c r="BU489" s="123"/>
      <c r="BV489" s="10"/>
      <c r="BW489" s="10"/>
      <c r="BX489" s="10"/>
      <c r="BY489" s="10"/>
      <c r="BZ489" s="10"/>
    </row>
    <row r="490" spans="64:78">
      <c r="BL490" s="2"/>
      <c r="BM490" s="53" t="s">
        <v>500</v>
      </c>
      <c r="BN490" s="15"/>
      <c r="BO490" s="15"/>
      <c r="BP490" s="15"/>
      <c r="BQ490" s="10"/>
      <c r="BR490" s="15"/>
      <c r="BS490" s="123"/>
      <c r="BT490" s="123"/>
      <c r="BU490" s="123"/>
      <c r="BV490" s="10"/>
      <c r="BW490" s="10"/>
      <c r="BX490" s="10"/>
      <c r="BY490" s="10"/>
      <c r="BZ490" s="10"/>
    </row>
    <row r="491" spans="64:78">
      <c r="BL491" s="2"/>
      <c r="BM491" s="53" t="s">
        <v>501</v>
      </c>
      <c r="BN491" s="15"/>
      <c r="BO491" s="15"/>
      <c r="BP491" s="15"/>
      <c r="BQ491" s="10"/>
      <c r="BR491" s="15"/>
      <c r="BS491" s="123"/>
      <c r="BT491" s="123"/>
      <c r="BU491" s="123"/>
      <c r="BV491" s="10"/>
      <c r="BW491" s="10"/>
      <c r="BX491" s="10"/>
      <c r="BY491" s="10"/>
      <c r="BZ491" s="10"/>
    </row>
    <row r="492" spans="64:78">
      <c r="BL492" s="2"/>
      <c r="BM492" s="53" t="s">
        <v>502</v>
      </c>
      <c r="BN492" s="15"/>
      <c r="BO492" s="15"/>
      <c r="BP492" s="15"/>
      <c r="BQ492" s="10"/>
      <c r="BR492" s="15"/>
      <c r="BS492" s="123"/>
      <c r="BT492" s="123"/>
      <c r="BU492" s="123"/>
      <c r="BV492" s="10"/>
      <c r="BW492" s="10"/>
      <c r="BX492" s="10"/>
      <c r="BY492" s="10"/>
      <c r="BZ492" s="10"/>
    </row>
    <row r="493" spans="64:78">
      <c r="BL493" s="2"/>
      <c r="BM493" s="53" t="s">
        <v>503</v>
      </c>
      <c r="BN493" s="15"/>
      <c r="BO493" s="15"/>
      <c r="BP493" s="15"/>
      <c r="BQ493" s="10"/>
      <c r="BR493" s="15"/>
      <c r="BS493" s="123"/>
      <c r="BT493" s="123"/>
      <c r="BU493" s="123"/>
      <c r="BV493" s="10"/>
      <c r="BW493" s="10"/>
      <c r="BX493" s="10"/>
      <c r="BY493" s="10"/>
      <c r="BZ493" s="10"/>
    </row>
    <row r="494" spans="64:78">
      <c r="BL494" s="2"/>
      <c r="BM494" s="53" t="s">
        <v>504</v>
      </c>
      <c r="BN494" s="15"/>
      <c r="BO494" s="15"/>
      <c r="BP494" s="15"/>
      <c r="BQ494" s="10"/>
      <c r="BR494" s="15"/>
      <c r="BS494" s="123"/>
      <c r="BT494" s="123"/>
      <c r="BU494" s="123"/>
      <c r="BV494" s="10"/>
      <c r="BW494" s="10"/>
      <c r="BX494" s="10"/>
      <c r="BY494" s="10"/>
      <c r="BZ494" s="10"/>
    </row>
    <row r="495" spans="64:78">
      <c r="BL495" s="2"/>
      <c r="BM495" s="53" t="s">
        <v>505</v>
      </c>
      <c r="BN495" s="15"/>
      <c r="BO495" s="15"/>
      <c r="BP495" s="15"/>
      <c r="BQ495" s="10"/>
      <c r="BR495" s="15"/>
      <c r="BS495" s="123"/>
      <c r="BT495" s="123"/>
      <c r="BU495" s="123"/>
      <c r="BV495" s="10"/>
      <c r="BW495" s="10"/>
      <c r="BX495" s="10"/>
      <c r="BY495" s="10"/>
      <c r="BZ495" s="10"/>
    </row>
    <row r="496" spans="64:78">
      <c r="BL496" s="2"/>
      <c r="BM496" s="53" t="s">
        <v>506</v>
      </c>
      <c r="BN496" s="15"/>
      <c r="BO496" s="15"/>
      <c r="BP496" s="15"/>
      <c r="BQ496" s="10"/>
      <c r="BR496" s="15"/>
      <c r="BS496" s="123"/>
      <c r="BT496" s="123"/>
      <c r="BU496" s="123"/>
      <c r="BV496" s="10"/>
      <c r="BW496" s="10"/>
      <c r="BX496" s="10"/>
      <c r="BY496" s="10"/>
      <c r="BZ496" s="10"/>
    </row>
    <row r="497" spans="64:78">
      <c r="BL497" s="2"/>
      <c r="BM497" s="53" t="s">
        <v>507</v>
      </c>
      <c r="BN497" s="15"/>
      <c r="BO497" s="15"/>
      <c r="BP497" s="15"/>
      <c r="BQ497" s="10"/>
      <c r="BR497" s="15"/>
      <c r="BS497" s="123"/>
      <c r="BT497" s="123"/>
      <c r="BU497" s="123"/>
      <c r="BV497" s="10"/>
      <c r="BW497" s="10"/>
      <c r="BX497" s="10"/>
      <c r="BY497" s="10"/>
      <c r="BZ497" s="10"/>
    </row>
    <row r="498" spans="64:78">
      <c r="BL498" s="2"/>
      <c r="BM498" s="53" t="s">
        <v>508</v>
      </c>
      <c r="BN498" s="15"/>
      <c r="BO498" s="15"/>
      <c r="BP498" s="15"/>
      <c r="BQ498" s="10"/>
      <c r="BR498" s="15"/>
      <c r="BS498" s="123"/>
      <c r="BT498" s="123"/>
      <c r="BU498" s="123"/>
      <c r="BV498" s="10"/>
      <c r="BW498" s="10"/>
      <c r="BX498" s="10"/>
      <c r="BY498" s="10"/>
      <c r="BZ498" s="10"/>
    </row>
    <row r="499" spans="64:78">
      <c r="BL499" s="2"/>
      <c r="BM499" s="53" t="s">
        <v>509</v>
      </c>
      <c r="BN499" s="15"/>
      <c r="BO499" s="15"/>
      <c r="BP499" s="15"/>
      <c r="BQ499" s="10"/>
      <c r="BR499" s="15"/>
      <c r="BS499" s="123"/>
      <c r="BT499" s="123"/>
      <c r="BU499" s="123"/>
      <c r="BV499" s="10"/>
      <c r="BW499" s="10"/>
      <c r="BX499" s="10"/>
      <c r="BY499" s="10"/>
      <c r="BZ499" s="10"/>
    </row>
    <row r="500" spans="64:78">
      <c r="BL500" s="2"/>
      <c r="BM500" s="53" t="s">
        <v>510</v>
      </c>
      <c r="BN500" s="15"/>
      <c r="BO500" s="15"/>
      <c r="BP500" s="15"/>
      <c r="BQ500" s="10"/>
      <c r="BR500" s="15"/>
      <c r="BS500" s="123"/>
      <c r="BT500" s="123"/>
      <c r="BU500" s="123"/>
      <c r="BV500" s="10"/>
      <c r="BW500" s="10"/>
      <c r="BX500" s="10"/>
      <c r="BY500" s="10"/>
      <c r="BZ500" s="10"/>
    </row>
    <row r="501" spans="64:78">
      <c r="BL501" s="2"/>
      <c r="BM501" s="53" t="s">
        <v>511</v>
      </c>
      <c r="BN501" s="15"/>
      <c r="BO501" s="15"/>
      <c r="BP501" s="15"/>
      <c r="BQ501" s="10"/>
      <c r="BR501" s="15"/>
      <c r="BS501" s="123"/>
      <c r="BT501" s="123"/>
      <c r="BU501" s="123"/>
      <c r="BV501" s="10"/>
      <c r="BW501" s="10"/>
      <c r="BX501" s="10"/>
      <c r="BY501" s="10"/>
      <c r="BZ501" s="10"/>
    </row>
    <row r="502" spans="64:78">
      <c r="BL502" s="2"/>
      <c r="BM502" s="53" t="s">
        <v>512</v>
      </c>
      <c r="BN502" s="15"/>
      <c r="BO502" s="15"/>
      <c r="BP502" s="15"/>
      <c r="BQ502" s="10"/>
      <c r="BR502" s="15"/>
      <c r="BS502" s="123"/>
      <c r="BT502" s="123"/>
      <c r="BU502" s="123"/>
      <c r="BV502" s="10"/>
      <c r="BW502" s="10"/>
      <c r="BX502" s="10"/>
      <c r="BY502" s="10"/>
      <c r="BZ502" s="10"/>
    </row>
    <row r="503" spans="64:78">
      <c r="BL503" s="2"/>
      <c r="BM503" s="53" t="s">
        <v>513</v>
      </c>
      <c r="BN503" s="15"/>
      <c r="BO503" s="15"/>
      <c r="BP503" s="15"/>
      <c r="BQ503" s="10"/>
      <c r="BR503" s="15"/>
      <c r="BS503" s="123"/>
      <c r="BT503" s="123"/>
      <c r="BU503" s="123"/>
      <c r="BV503" s="10"/>
      <c r="BW503" s="10"/>
      <c r="BX503" s="10"/>
      <c r="BY503" s="10"/>
      <c r="BZ503" s="10"/>
    </row>
    <row r="504" spans="64:78">
      <c r="BL504" s="2"/>
      <c r="BM504" s="53" t="s">
        <v>514</v>
      </c>
      <c r="BN504" s="15"/>
      <c r="BO504" s="15"/>
      <c r="BP504" s="15"/>
      <c r="BQ504" s="10"/>
      <c r="BR504" s="15"/>
      <c r="BS504" s="123"/>
      <c r="BT504" s="123"/>
      <c r="BU504" s="123"/>
      <c r="BV504" s="10"/>
      <c r="BW504" s="10"/>
      <c r="BX504" s="10"/>
      <c r="BY504" s="10"/>
      <c r="BZ504" s="10"/>
    </row>
    <row r="505" spans="64:78">
      <c r="BL505" s="2"/>
      <c r="BM505" s="53" t="s">
        <v>515</v>
      </c>
      <c r="BN505" s="15"/>
      <c r="BO505" s="15"/>
      <c r="BP505" s="15"/>
      <c r="BQ505" s="10"/>
      <c r="BR505" s="15"/>
      <c r="BS505" s="123"/>
      <c r="BT505" s="123"/>
      <c r="BU505" s="123"/>
      <c r="BV505" s="10"/>
      <c r="BW505" s="10"/>
      <c r="BX505" s="10"/>
      <c r="BY505" s="10"/>
      <c r="BZ505" s="10"/>
    </row>
    <row r="506" spans="64:78">
      <c r="BL506" s="2"/>
      <c r="BM506" s="53" t="s">
        <v>516</v>
      </c>
      <c r="BN506" s="15"/>
      <c r="BO506" s="15"/>
      <c r="BP506" s="15"/>
      <c r="BQ506" s="10"/>
      <c r="BR506" s="15"/>
      <c r="BS506" s="123"/>
      <c r="BT506" s="123"/>
      <c r="BU506" s="123"/>
      <c r="BV506" s="10"/>
      <c r="BW506" s="10"/>
      <c r="BX506" s="10"/>
      <c r="BY506" s="10"/>
      <c r="BZ506" s="10"/>
    </row>
    <row r="507" spans="64:78">
      <c r="BL507" s="2"/>
      <c r="BM507" s="53" t="s">
        <v>517</v>
      </c>
      <c r="BN507" s="15"/>
      <c r="BO507" s="15"/>
      <c r="BP507" s="15"/>
      <c r="BQ507" s="10"/>
      <c r="BR507" s="15"/>
      <c r="BS507" s="123"/>
      <c r="BT507" s="123"/>
      <c r="BU507" s="123"/>
      <c r="BV507" s="10"/>
      <c r="BW507" s="10"/>
      <c r="BX507" s="10"/>
      <c r="BY507" s="10"/>
      <c r="BZ507" s="10"/>
    </row>
    <row r="508" spans="64:78">
      <c r="BL508" s="2"/>
      <c r="BM508" s="53" t="s">
        <v>518</v>
      </c>
      <c r="BN508" s="15"/>
      <c r="BO508" s="15"/>
      <c r="BP508" s="15"/>
      <c r="BQ508" s="10"/>
      <c r="BR508" s="15"/>
      <c r="BS508" s="123"/>
      <c r="BT508" s="123"/>
      <c r="BU508" s="123"/>
      <c r="BV508" s="10"/>
      <c r="BW508" s="10"/>
      <c r="BX508" s="10"/>
      <c r="BY508" s="10"/>
      <c r="BZ508" s="10"/>
    </row>
    <row r="509" spans="64:78">
      <c r="BL509" s="2"/>
      <c r="BM509" s="53" t="s">
        <v>519</v>
      </c>
      <c r="BN509" s="15"/>
      <c r="BO509" s="15"/>
      <c r="BP509" s="15"/>
      <c r="BQ509" s="10"/>
      <c r="BR509" s="15"/>
      <c r="BS509" s="123"/>
      <c r="BT509" s="123"/>
      <c r="BU509" s="123"/>
      <c r="BV509" s="10"/>
      <c r="BW509" s="10"/>
      <c r="BX509" s="10"/>
      <c r="BY509" s="10"/>
      <c r="BZ509" s="10"/>
    </row>
    <row r="510" spans="64:78">
      <c r="BL510" s="2"/>
      <c r="BM510" s="53" t="s">
        <v>520</v>
      </c>
      <c r="BN510" s="15"/>
      <c r="BO510" s="15"/>
      <c r="BP510" s="15"/>
      <c r="BQ510" s="10"/>
      <c r="BR510" s="15"/>
      <c r="BS510" s="123"/>
      <c r="BT510" s="123"/>
      <c r="BU510" s="123"/>
      <c r="BV510" s="10"/>
      <c r="BW510" s="10"/>
      <c r="BX510" s="10"/>
      <c r="BY510" s="10"/>
      <c r="BZ510" s="10"/>
    </row>
    <row r="511" spans="64:78">
      <c r="BL511" s="2"/>
      <c r="BM511" s="53" t="s">
        <v>521</v>
      </c>
      <c r="BN511" s="15"/>
      <c r="BO511" s="15"/>
      <c r="BP511" s="15"/>
      <c r="BQ511" s="10"/>
      <c r="BR511" s="15"/>
      <c r="BS511" s="123"/>
      <c r="BT511" s="123"/>
      <c r="BU511" s="123"/>
      <c r="BV511" s="10"/>
      <c r="BW511" s="10"/>
      <c r="BX511" s="10"/>
      <c r="BY511" s="10"/>
      <c r="BZ511" s="10"/>
    </row>
    <row r="512" spans="64:78">
      <c r="BL512" s="2"/>
      <c r="BM512" s="53" t="s">
        <v>522</v>
      </c>
      <c r="BN512" s="15"/>
      <c r="BO512" s="15"/>
      <c r="BP512" s="15"/>
      <c r="BQ512" s="10"/>
      <c r="BR512" s="15"/>
      <c r="BS512" s="123"/>
      <c r="BT512" s="123"/>
      <c r="BU512" s="123"/>
      <c r="BV512" s="10"/>
      <c r="BW512" s="10"/>
      <c r="BX512" s="10"/>
      <c r="BY512" s="10"/>
      <c r="BZ512" s="10"/>
    </row>
    <row r="513" spans="64:78">
      <c r="BL513" s="2"/>
      <c r="BM513" s="53" t="s">
        <v>523</v>
      </c>
      <c r="BN513" s="15"/>
      <c r="BO513" s="15"/>
      <c r="BP513" s="15"/>
      <c r="BQ513" s="10"/>
      <c r="BR513" s="15"/>
      <c r="BS513" s="123"/>
      <c r="BT513" s="123"/>
      <c r="BU513" s="123"/>
      <c r="BV513" s="10"/>
      <c r="BW513" s="10"/>
      <c r="BX513" s="10"/>
      <c r="BY513" s="10"/>
      <c r="BZ513" s="10"/>
    </row>
    <row r="514" spans="64:78">
      <c r="BL514" s="2"/>
      <c r="BM514" s="53" t="s">
        <v>524</v>
      </c>
      <c r="BN514" s="15"/>
      <c r="BO514" s="15"/>
      <c r="BP514" s="15"/>
      <c r="BQ514" s="10"/>
      <c r="BR514" s="15"/>
      <c r="BS514" s="123"/>
      <c r="BT514" s="123"/>
      <c r="BU514" s="123"/>
      <c r="BV514" s="10"/>
      <c r="BW514" s="10"/>
      <c r="BX514" s="10"/>
      <c r="BY514" s="10"/>
      <c r="BZ514" s="10"/>
    </row>
    <row r="515" spans="64:78">
      <c r="BL515" s="2"/>
      <c r="BM515" s="53" t="s">
        <v>525</v>
      </c>
      <c r="BN515" s="15"/>
      <c r="BO515" s="15"/>
      <c r="BP515" s="15"/>
      <c r="BQ515" s="10"/>
      <c r="BR515" s="15"/>
      <c r="BS515" s="123"/>
      <c r="BT515" s="123"/>
      <c r="BU515" s="123"/>
      <c r="BV515" s="10"/>
      <c r="BW515" s="10"/>
      <c r="BX515" s="10"/>
      <c r="BY515" s="10"/>
      <c r="BZ515" s="10"/>
    </row>
    <row r="516" spans="64:78">
      <c r="BL516" s="2"/>
      <c r="BM516" s="53" t="s">
        <v>526</v>
      </c>
      <c r="BN516" s="15"/>
      <c r="BO516" s="15"/>
      <c r="BP516" s="15"/>
      <c r="BQ516" s="10"/>
      <c r="BR516" s="15"/>
      <c r="BS516" s="123"/>
      <c r="BT516" s="123"/>
      <c r="BU516" s="123"/>
      <c r="BV516" s="10"/>
      <c r="BW516" s="10"/>
      <c r="BX516" s="10"/>
      <c r="BY516" s="10"/>
      <c r="BZ516" s="10"/>
    </row>
    <row r="517" spans="64:78">
      <c r="BL517" s="2"/>
      <c r="BM517" s="53" t="s">
        <v>527</v>
      </c>
      <c r="BN517" s="15"/>
      <c r="BO517" s="15"/>
      <c r="BP517" s="15"/>
      <c r="BQ517" s="10"/>
      <c r="BR517" s="15"/>
      <c r="BS517" s="123"/>
      <c r="BT517" s="123"/>
      <c r="BU517" s="123"/>
      <c r="BV517" s="10"/>
      <c r="BW517" s="10"/>
      <c r="BX517" s="10"/>
      <c r="BY517" s="10"/>
      <c r="BZ517" s="10"/>
    </row>
    <row r="518" spans="64:78">
      <c r="BL518" s="2"/>
      <c r="BM518" s="53" t="s">
        <v>528</v>
      </c>
      <c r="BN518" s="15"/>
      <c r="BO518" s="15"/>
      <c r="BP518" s="15"/>
      <c r="BQ518" s="10"/>
      <c r="BR518" s="15"/>
      <c r="BS518" s="123"/>
      <c r="BT518" s="123"/>
      <c r="BU518" s="123"/>
      <c r="BV518" s="10"/>
      <c r="BW518" s="10"/>
      <c r="BX518" s="10"/>
      <c r="BY518" s="10"/>
      <c r="BZ518" s="10"/>
    </row>
    <row r="519" spans="64:78">
      <c r="BL519" s="2"/>
      <c r="BM519" s="53" t="s">
        <v>529</v>
      </c>
      <c r="BN519" s="15"/>
      <c r="BO519" s="15"/>
      <c r="BP519" s="15"/>
      <c r="BQ519" s="10"/>
      <c r="BR519" s="15"/>
      <c r="BS519" s="123"/>
      <c r="BT519" s="123"/>
      <c r="BU519" s="123"/>
      <c r="BV519" s="10"/>
      <c r="BW519" s="10"/>
      <c r="BX519" s="10"/>
      <c r="BY519" s="10"/>
      <c r="BZ519" s="10"/>
    </row>
    <row r="520" spans="64:78">
      <c r="BL520" s="2"/>
      <c r="BM520" s="53" t="s">
        <v>530</v>
      </c>
      <c r="BN520" s="15"/>
      <c r="BO520" s="15"/>
      <c r="BP520" s="15"/>
      <c r="BQ520" s="10"/>
      <c r="BR520" s="15"/>
      <c r="BS520" s="123"/>
      <c r="BT520" s="123"/>
      <c r="BU520" s="123"/>
      <c r="BV520" s="10"/>
      <c r="BW520" s="10"/>
      <c r="BX520" s="10"/>
      <c r="BY520" s="10"/>
      <c r="BZ520" s="10"/>
    </row>
    <row r="521" spans="64:78">
      <c r="BL521" s="2"/>
      <c r="BM521" s="53" t="s">
        <v>531</v>
      </c>
      <c r="BN521" s="15"/>
      <c r="BO521" s="15"/>
      <c r="BP521" s="15"/>
      <c r="BQ521" s="10"/>
      <c r="BR521" s="15"/>
      <c r="BS521" s="123"/>
      <c r="BT521" s="123"/>
      <c r="BU521" s="123"/>
      <c r="BV521" s="10"/>
      <c r="BW521" s="10"/>
      <c r="BX521" s="10"/>
      <c r="BY521" s="10"/>
      <c r="BZ521" s="10"/>
    </row>
    <row r="522" spans="64:78">
      <c r="BL522" s="2"/>
      <c r="BM522" s="53" t="s">
        <v>532</v>
      </c>
      <c r="BN522" s="15"/>
      <c r="BO522" s="15"/>
      <c r="BP522" s="15"/>
      <c r="BQ522" s="10"/>
      <c r="BR522" s="15"/>
      <c r="BS522" s="123"/>
      <c r="BT522" s="123"/>
      <c r="BU522" s="123"/>
      <c r="BV522" s="10"/>
      <c r="BW522" s="10"/>
      <c r="BX522" s="10"/>
      <c r="BY522" s="10"/>
      <c r="BZ522" s="10"/>
    </row>
    <row r="523" spans="64:78">
      <c r="BL523" s="2"/>
      <c r="BM523" s="53" t="s">
        <v>533</v>
      </c>
      <c r="BN523" s="15"/>
      <c r="BO523" s="15"/>
      <c r="BP523" s="15"/>
      <c r="BQ523" s="10"/>
      <c r="BR523" s="15"/>
      <c r="BS523" s="123"/>
      <c r="BT523" s="123"/>
      <c r="BU523" s="123"/>
      <c r="BV523" s="10"/>
      <c r="BW523" s="10"/>
      <c r="BX523" s="10"/>
      <c r="BY523" s="10"/>
      <c r="BZ523" s="10"/>
    </row>
    <row r="524" spans="64:78">
      <c r="BL524" s="2"/>
      <c r="BM524" s="53" t="s">
        <v>534</v>
      </c>
      <c r="BN524" s="15"/>
      <c r="BO524" s="15"/>
      <c r="BP524" s="15"/>
      <c r="BQ524" s="10"/>
      <c r="BR524" s="15"/>
      <c r="BS524" s="123"/>
      <c r="BT524" s="123"/>
      <c r="BU524" s="123"/>
      <c r="BV524" s="10"/>
      <c r="BW524" s="10"/>
      <c r="BX524" s="10"/>
      <c r="BY524" s="10"/>
      <c r="BZ524" s="10"/>
    </row>
    <row r="525" spans="64:78">
      <c r="BL525" s="2"/>
      <c r="BM525" s="53" t="s">
        <v>535</v>
      </c>
      <c r="BN525" s="15"/>
      <c r="BO525" s="15"/>
      <c r="BP525" s="15"/>
      <c r="BQ525" s="10"/>
      <c r="BR525" s="15"/>
      <c r="BS525" s="123"/>
      <c r="BT525" s="123"/>
      <c r="BU525" s="123"/>
      <c r="BV525" s="10"/>
      <c r="BW525" s="10"/>
      <c r="BX525" s="10"/>
      <c r="BY525" s="10"/>
      <c r="BZ525" s="10"/>
    </row>
    <row r="526" spans="64:78">
      <c r="BL526" s="2"/>
      <c r="BM526" s="53" t="s">
        <v>536</v>
      </c>
      <c r="BN526" s="15"/>
      <c r="BO526" s="15"/>
      <c r="BP526" s="15"/>
      <c r="BQ526" s="10"/>
      <c r="BR526" s="15"/>
      <c r="BS526" s="123"/>
      <c r="BT526" s="123"/>
      <c r="BU526" s="123"/>
      <c r="BV526" s="10"/>
      <c r="BW526" s="10"/>
      <c r="BX526" s="10"/>
      <c r="BY526" s="10"/>
      <c r="BZ526" s="10"/>
    </row>
    <row r="527" spans="64:78">
      <c r="BL527" s="2"/>
      <c r="BM527" s="53" t="s">
        <v>537</v>
      </c>
      <c r="BN527" s="15"/>
      <c r="BO527" s="15"/>
      <c r="BP527" s="15"/>
      <c r="BQ527" s="10"/>
      <c r="BR527" s="15"/>
      <c r="BS527" s="123"/>
      <c r="BT527" s="123"/>
      <c r="BU527" s="123"/>
      <c r="BV527" s="10"/>
      <c r="BW527" s="10"/>
      <c r="BX527" s="10"/>
      <c r="BY527" s="10"/>
      <c r="BZ527" s="10"/>
    </row>
    <row r="528" spans="64:78">
      <c r="BL528" s="2"/>
      <c r="BM528" s="53" t="s">
        <v>538</v>
      </c>
      <c r="BN528" s="15"/>
      <c r="BO528" s="15"/>
      <c r="BP528" s="15"/>
      <c r="BQ528" s="10"/>
      <c r="BR528" s="15"/>
      <c r="BS528" s="123"/>
      <c r="BT528" s="123"/>
      <c r="BU528" s="123"/>
      <c r="BV528" s="10"/>
      <c r="BW528" s="10"/>
      <c r="BX528" s="10"/>
      <c r="BY528" s="10"/>
      <c r="BZ528" s="10"/>
    </row>
    <row r="529" spans="64:78">
      <c r="BL529" s="2"/>
      <c r="BM529" s="53" t="s">
        <v>539</v>
      </c>
      <c r="BN529" s="15"/>
      <c r="BO529" s="15"/>
      <c r="BP529" s="15"/>
      <c r="BQ529" s="10"/>
      <c r="BR529" s="15"/>
      <c r="BS529" s="123"/>
      <c r="BT529" s="123"/>
      <c r="BU529" s="123"/>
      <c r="BV529" s="10"/>
      <c r="BW529" s="10"/>
      <c r="BX529" s="10"/>
      <c r="BY529" s="10"/>
      <c r="BZ529" s="10"/>
    </row>
    <row r="530" spans="64:78">
      <c r="BL530" s="2"/>
      <c r="BM530" s="53" t="s">
        <v>540</v>
      </c>
      <c r="BN530" s="15"/>
      <c r="BO530" s="15"/>
      <c r="BP530" s="15"/>
      <c r="BQ530" s="10"/>
      <c r="BR530" s="15"/>
      <c r="BS530" s="123"/>
      <c r="BT530" s="123"/>
      <c r="BU530" s="123"/>
      <c r="BV530" s="10"/>
      <c r="BW530" s="10"/>
      <c r="BX530" s="10"/>
      <c r="BY530" s="10"/>
      <c r="BZ530" s="10"/>
    </row>
    <row r="531" spans="64:78">
      <c r="BL531" s="2"/>
      <c r="BM531" s="53" t="s">
        <v>541</v>
      </c>
      <c r="BN531" s="15"/>
      <c r="BO531" s="15"/>
      <c r="BP531" s="15"/>
      <c r="BQ531" s="10"/>
      <c r="BR531" s="15"/>
      <c r="BS531" s="123"/>
      <c r="BT531" s="123"/>
      <c r="BU531" s="123"/>
      <c r="BV531" s="10"/>
      <c r="BW531" s="10"/>
      <c r="BX531" s="10"/>
      <c r="BY531" s="10"/>
      <c r="BZ531" s="10"/>
    </row>
    <row r="532" spans="64:78">
      <c r="BL532" s="2"/>
      <c r="BM532" s="53" t="s">
        <v>542</v>
      </c>
      <c r="BN532" s="15"/>
      <c r="BO532" s="15"/>
      <c r="BP532" s="15"/>
      <c r="BQ532" s="10"/>
      <c r="BR532" s="15"/>
      <c r="BS532" s="123"/>
      <c r="BT532" s="123"/>
      <c r="BU532" s="123"/>
      <c r="BV532" s="10"/>
      <c r="BW532" s="10"/>
      <c r="BX532" s="10"/>
      <c r="BY532" s="10"/>
      <c r="BZ532" s="10"/>
    </row>
    <row r="533" spans="64:78">
      <c r="BL533" s="2"/>
      <c r="BM533" s="53" t="s">
        <v>543</v>
      </c>
      <c r="BN533" s="15"/>
      <c r="BO533" s="15"/>
      <c r="BP533" s="15"/>
      <c r="BQ533" s="10"/>
      <c r="BR533" s="15"/>
      <c r="BS533" s="123"/>
      <c r="BT533" s="123"/>
      <c r="BU533" s="123"/>
      <c r="BV533" s="10"/>
      <c r="BW533" s="10"/>
      <c r="BX533" s="10"/>
      <c r="BY533" s="10"/>
      <c r="BZ533" s="10"/>
    </row>
    <row r="534" spans="64:78">
      <c r="BL534" s="2"/>
      <c r="BM534" s="53" t="s">
        <v>544</v>
      </c>
      <c r="BN534" s="15"/>
      <c r="BO534" s="15"/>
      <c r="BP534" s="15"/>
      <c r="BQ534" s="10"/>
      <c r="BR534" s="15"/>
      <c r="BS534" s="123"/>
      <c r="BT534" s="123"/>
      <c r="BU534" s="123"/>
      <c r="BV534" s="10"/>
      <c r="BW534" s="10"/>
      <c r="BX534" s="10"/>
      <c r="BY534" s="10"/>
      <c r="BZ534" s="10"/>
    </row>
    <row r="535" spans="64:78">
      <c r="BL535" s="2"/>
      <c r="BM535" s="53" t="s">
        <v>545</v>
      </c>
      <c r="BN535" s="15"/>
      <c r="BO535" s="15"/>
      <c r="BP535" s="15"/>
      <c r="BQ535" s="10"/>
      <c r="BR535" s="15"/>
      <c r="BS535" s="123"/>
      <c r="BT535" s="123"/>
      <c r="BU535" s="123"/>
      <c r="BV535" s="10"/>
      <c r="BW535" s="10"/>
      <c r="BX535" s="10"/>
      <c r="BY535" s="10"/>
      <c r="BZ535" s="10"/>
    </row>
    <row r="536" spans="64:78">
      <c r="BL536" s="2"/>
      <c r="BM536" s="53" t="s">
        <v>546</v>
      </c>
      <c r="BN536" s="15"/>
      <c r="BO536" s="15"/>
      <c r="BP536" s="15"/>
      <c r="BQ536" s="10"/>
      <c r="BR536" s="15"/>
      <c r="BS536" s="123"/>
      <c r="BT536" s="123"/>
      <c r="BU536" s="123"/>
      <c r="BV536" s="10"/>
      <c r="BW536" s="10"/>
      <c r="BX536" s="10"/>
      <c r="BY536" s="10"/>
      <c r="BZ536" s="10"/>
    </row>
    <row r="537" spans="64:78">
      <c r="BL537" s="2"/>
      <c r="BM537" s="53" t="s">
        <v>547</v>
      </c>
      <c r="BN537" s="15"/>
      <c r="BO537" s="15"/>
      <c r="BP537" s="15"/>
      <c r="BQ537" s="10"/>
      <c r="BR537" s="15"/>
      <c r="BS537" s="123"/>
      <c r="BT537" s="123"/>
      <c r="BU537" s="123"/>
      <c r="BV537" s="10"/>
      <c r="BW537" s="10"/>
      <c r="BX537" s="10"/>
      <c r="BY537" s="10"/>
      <c r="BZ537" s="10"/>
    </row>
    <row r="538" spans="64:78">
      <c r="BL538" s="2"/>
      <c r="BM538" s="53" t="s">
        <v>548</v>
      </c>
      <c r="BN538" s="15"/>
      <c r="BO538" s="15"/>
      <c r="BP538" s="15"/>
      <c r="BQ538" s="10"/>
      <c r="BR538" s="15"/>
      <c r="BS538" s="123"/>
      <c r="BT538" s="123"/>
      <c r="BU538" s="123"/>
      <c r="BV538" s="10"/>
      <c r="BW538" s="10"/>
      <c r="BX538" s="10"/>
      <c r="BY538" s="10"/>
      <c r="BZ538" s="10"/>
    </row>
    <row r="539" spans="64:78">
      <c r="BL539" s="2"/>
      <c r="BM539" s="53" t="s">
        <v>549</v>
      </c>
      <c r="BN539" s="15"/>
      <c r="BO539" s="15"/>
      <c r="BP539" s="15"/>
      <c r="BQ539" s="10"/>
      <c r="BR539" s="15"/>
      <c r="BS539" s="123"/>
      <c r="BT539" s="123"/>
      <c r="BU539" s="123"/>
      <c r="BV539" s="10"/>
      <c r="BW539" s="10"/>
      <c r="BX539" s="10"/>
      <c r="BY539" s="10"/>
      <c r="BZ539" s="10"/>
    </row>
    <row r="540" spans="64:78">
      <c r="BL540" s="2"/>
      <c r="BM540" s="53" t="s">
        <v>550</v>
      </c>
      <c r="BN540" s="15"/>
      <c r="BO540" s="15"/>
      <c r="BP540" s="15"/>
      <c r="BQ540" s="10"/>
      <c r="BR540" s="15"/>
      <c r="BS540" s="123"/>
      <c r="BT540" s="123"/>
      <c r="BU540" s="123"/>
      <c r="BV540" s="10"/>
      <c r="BW540" s="10"/>
      <c r="BX540" s="10"/>
      <c r="BY540" s="10"/>
      <c r="BZ540" s="10"/>
    </row>
    <row r="541" spans="64:78">
      <c r="BL541" s="2"/>
      <c r="BM541" s="53" t="s">
        <v>551</v>
      </c>
      <c r="BN541" s="15"/>
      <c r="BO541" s="15"/>
      <c r="BP541" s="15"/>
      <c r="BQ541" s="10"/>
      <c r="BR541" s="15"/>
      <c r="BS541" s="123"/>
      <c r="BT541" s="123"/>
      <c r="BU541" s="123"/>
      <c r="BV541" s="10"/>
      <c r="BW541" s="10"/>
      <c r="BX541" s="10"/>
      <c r="BY541" s="10"/>
      <c r="BZ541" s="10"/>
    </row>
    <row r="542" spans="64:78">
      <c r="BL542" s="2"/>
      <c r="BM542" s="53" t="s">
        <v>552</v>
      </c>
      <c r="BN542" s="15"/>
      <c r="BO542" s="15"/>
      <c r="BP542" s="15"/>
      <c r="BQ542" s="10"/>
      <c r="BR542" s="15"/>
      <c r="BS542" s="123"/>
      <c r="BT542" s="123"/>
      <c r="BU542" s="123"/>
      <c r="BV542" s="10"/>
      <c r="BW542" s="10"/>
      <c r="BX542" s="10"/>
      <c r="BY542" s="10"/>
      <c r="BZ542" s="10"/>
    </row>
    <row r="543" spans="64:78">
      <c r="BL543" s="2"/>
      <c r="BM543" s="53" t="s">
        <v>553</v>
      </c>
      <c r="BN543" s="15"/>
      <c r="BO543" s="15"/>
      <c r="BP543" s="15"/>
      <c r="BQ543" s="10"/>
      <c r="BR543" s="15"/>
      <c r="BS543" s="123"/>
      <c r="BT543" s="123"/>
      <c r="BU543" s="123"/>
      <c r="BV543" s="10"/>
      <c r="BW543" s="10"/>
      <c r="BX543" s="10"/>
      <c r="BY543" s="10"/>
      <c r="BZ543" s="10"/>
    </row>
    <row r="544" spans="64:78">
      <c r="BL544" s="2"/>
      <c r="BM544" s="53" t="s">
        <v>554</v>
      </c>
      <c r="BN544" s="15"/>
      <c r="BO544" s="15"/>
      <c r="BP544" s="15"/>
      <c r="BQ544" s="10"/>
      <c r="BR544" s="15"/>
      <c r="BS544" s="123"/>
      <c r="BT544" s="123"/>
      <c r="BU544" s="123"/>
      <c r="BV544" s="10"/>
      <c r="BW544" s="10"/>
      <c r="BX544" s="10"/>
      <c r="BY544" s="10"/>
      <c r="BZ544" s="10"/>
    </row>
    <row r="545" spans="64:78">
      <c r="BL545" s="2"/>
      <c r="BM545" s="53" t="s">
        <v>555</v>
      </c>
      <c r="BN545" s="15"/>
      <c r="BO545" s="15"/>
      <c r="BP545" s="15"/>
      <c r="BQ545" s="10"/>
      <c r="BR545" s="15"/>
      <c r="BS545" s="123"/>
      <c r="BT545" s="123"/>
      <c r="BU545" s="123"/>
      <c r="BV545" s="10"/>
      <c r="BW545" s="10"/>
      <c r="BX545" s="10"/>
      <c r="BY545" s="10"/>
      <c r="BZ545" s="10"/>
    </row>
    <row r="546" spans="64:78">
      <c r="BL546" s="2"/>
      <c r="BM546" s="53" t="s">
        <v>556</v>
      </c>
      <c r="BN546" s="15"/>
      <c r="BO546" s="15"/>
      <c r="BP546" s="15"/>
      <c r="BQ546" s="10"/>
      <c r="BR546" s="15"/>
      <c r="BS546" s="123"/>
      <c r="BT546" s="123"/>
      <c r="BU546" s="123"/>
      <c r="BV546" s="10"/>
      <c r="BW546" s="10"/>
      <c r="BX546" s="10"/>
      <c r="BY546" s="10"/>
      <c r="BZ546" s="10"/>
    </row>
    <row r="547" spans="64:78">
      <c r="BL547" s="2"/>
      <c r="BM547" s="53" t="s">
        <v>557</v>
      </c>
      <c r="BN547" s="15"/>
      <c r="BO547" s="15"/>
      <c r="BP547" s="15"/>
      <c r="BQ547" s="10"/>
      <c r="BR547" s="15"/>
      <c r="BS547" s="123"/>
      <c r="BT547" s="123"/>
      <c r="BU547" s="123"/>
      <c r="BV547" s="10"/>
      <c r="BW547" s="10"/>
      <c r="BX547" s="10"/>
      <c r="BY547" s="10"/>
      <c r="BZ547" s="10"/>
    </row>
    <row r="548" spans="64:78">
      <c r="BL548" s="2"/>
      <c r="BM548" s="53" t="s">
        <v>558</v>
      </c>
      <c r="BN548" s="15"/>
      <c r="BO548" s="15"/>
      <c r="BP548" s="15"/>
      <c r="BQ548" s="10"/>
      <c r="BR548" s="15"/>
      <c r="BS548" s="123"/>
      <c r="BT548" s="123"/>
      <c r="BU548" s="123"/>
      <c r="BV548" s="10"/>
      <c r="BW548" s="10"/>
      <c r="BX548" s="10"/>
      <c r="BY548" s="10"/>
      <c r="BZ548" s="10"/>
    </row>
    <row r="549" spans="64:78">
      <c r="BL549" s="2"/>
      <c r="BM549" s="53" t="s">
        <v>559</v>
      </c>
      <c r="BN549" s="15"/>
      <c r="BO549" s="15"/>
      <c r="BP549" s="15"/>
      <c r="BQ549" s="10"/>
      <c r="BR549" s="15"/>
      <c r="BS549" s="123"/>
      <c r="BT549" s="123"/>
      <c r="BU549" s="123"/>
      <c r="BV549" s="10"/>
      <c r="BW549" s="10"/>
      <c r="BX549" s="10"/>
      <c r="BY549" s="10"/>
      <c r="BZ549" s="10"/>
    </row>
    <row r="550" spans="64:78">
      <c r="BL550" s="2"/>
      <c r="BM550" s="53" t="s">
        <v>560</v>
      </c>
      <c r="BN550" s="15"/>
      <c r="BO550" s="15"/>
      <c r="BP550" s="15"/>
      <c r="BQ550" s="10"/>
      <c r="BR550" s="15"/>
      <c r="BS550" s="123"/>
      <c r="BT550" s="123"/>
      <c r="BU550" s="123"/>
      <c r="BV550" s="10"/>
      <c r="BW550" s="10"/>
      <c r="BX550" s="10"/>
      <c r="BY550" s="10"/>
      <c r="BZ550" s="10"/>
    </row>
    <row r="551" spans="64:78">
      <c r="BL551" s="2"/>
      <c r="BM551" s="53" t="s">
        <v>561</v>
      </c>
      <c r="BN551" s="15"/>
      <c r="BO551" s="15"/>
      <c r="BP551" s="15"/>
      <c r="BQ551" s="10"/>
      <c r="BR551" s="15"/>
      <c r="BS551" s="123"/>
      <c r="BT551" s="123"/>
      <c r="BU551" s="123"/>
      <c r="BV551" s="10"/>
      <c r="BW551" s="10"/>
      <c r="BX551" s="10"/>
      <c r="BY551" s="10"/>
      <c r="BZ551" s="10"/>
    </row>
    <row r="552" spans="64:78">
      <c r="BL552" s="2"/>
      <c r="BM552" s="53" t="s">
        <v>562</v>
      </c>
      <c r="BN552" s="15"/>
      <c r="BO552" s="15"/>
      <c r="BP552" s="15"/>
      <c r="BQ552" s="10"/>
      <c r="BR552" s="15"/>
      <c r="BS552" s="123"/>
      <c r="BT552" s="123"/>
      <c r="BU552" s="123"/>
      <c r="BV552" s="10"/>
      <c r="BW552" s="10"/>
      <c r="BX552" s="10"/>
      <c r="BY552" s="10"/>
      <c r="BZ552" s="10"/>
    </row>
    <row r="553" spans="64:78">
      <c r="BL553" s="2"/>
      <c r="BM553" s="53" t="s">
        <v>563</v>
      </c>
      <c r="BN553" s="15"/>
      <c r="BO553" s="15"/>
      <c r="BP553" s="15"/>
      <c r="BQ553" s="10"/>
      <c r="BR553" s="15"/>
      <c r="BS553" s="123"/>
      <c r="BT553" s="123"/>
      <c r="BU553" s="123"/>
      <c r="BV553" s="10"/>
      <c r="BW553" s="10"/>
      <c r="BX553" s="10"/>
      <c r="BY553" s="10"/>
      <c r="BZ553" s="10"/>
    </row>
    <row r="554" spans="64:78">
      <c r="BL554" s="2"/>
      <c r="BM554" s="53" t="s">
        <v>564</v>
      </c>
      <c r="BN554" s="15"/>
      <c r="BO554" s="15"/>
      <c r="BP554" s="15"/>
      <c r="BQ554" s="10"/>
      <c r="BR554" s="15"/>
      <c r="BS554" s="123"/>
      <c r="BT554" s="123"/>
      <c r="BU554" s="123"/>
      <c r="BV554" s="10"/>
      <c r="BW554" s="10"/>
      <c r="BX554" s="10"/>
      <c r="BY554" s="10"/>
      <c r="BZ554" s="10"/>
    </row>
    <row r="555" spans="64:78">
      <c r="BL555" s="2"/>
      <c r="BM555" s="53" t="s">
        <v>565</v>
      </c>
      <c r="BN555" s="15"/>
      <c r="BO555" s="15"/>
      <c r="BP555" s="15"/>
      <c r="BQ555" s="10"/>
      <c r="BR555" s="15"/>
      <c r="BS555" s="123"/>
      <c r="BT555" s="123"/>
      <c r="BU555" s="123"/>
      <c r="BV555" s="10"/>
      <c r="BW555" s="10"/>
      <c r="BX555" s="10"/>
      <c r="BY555" s="10"/>
      <c r="BZ555" s="10"/>
    </row>
    <row r="556" spans="64:78">
      <c r="BL556" s="2"/>
      <c r="BM556" s="53" t="s">
        <v>566</v>
      </c>
      <c r="BN556" s="15"/>
      <c r="BO556" s="15"/>
      <c r="BP556" s="15"/>
      <c r="BQ556" s="10"/>
      <c r="BR556" s="15"/>
      <c r="BS556" s="123"/>
      <c r="BT556" s="123"/>
      <c r="BU556" s="123"/>
      <c r="BV556" s="10"/>
      <c r="BW556" s="10"/>
      <c r="BX556" s="10"/>
      <c r="BY556" s="10"/>
      <c r="BZ556" s="10"/>
    </row>
    <row r="557" spans="64:78">
      <c r="BL557" s="2"/>
      <c r="BM557" s="53" t="s">
        <v>567</v>
      </c>
      <c r="BN557" s="15"/>
      <c r="BO557" s="15"/>
      <c r="BP557" s="15"/>
      <c r="BQ557" s="10"/>
      <c r="BR557" s="15"/>
      <c r="BS557" s="123"/>
      <c r="BT557" s="123"/>
      <c r="BU557" s="123"/>
      <c r="BV557" s="10"/>
      <c r="BW557" s="10"/>
      <c r="BX557" s="10"/>
      <c r="BY557" s="10"/>
      <c r="BZ557" s="10"/>
    </row>
    <row r="558" spans="64:78">
      <c r="BL558" s="2"/>
      <c r="BM558" s="53" t="s">
        <v>568</v>
      </c>
      <c r="BN558" s="15"/>
      <c r="BO558" s="15"/>
      <c r="BP558" s="15"/>
      <c r="BQ558" s="10"/>
      <c r="BR558" s="15"/>
      <c r="BS558" s="123"/>
      <c r="BT558" s="123"/>
      <c r="BU558" s="123"/>
      <c r="BV558" s="10"/>
      <c r="BW558" s="10"/>
      <c r="BX558" s="10"/>
      <c r="BY558" s="10"/>
      <c r="BZ558" s="10"/>
    </row>
    <row r="559" spans="64:78">
      <c r="BL559" s="2"/>
      <c r="BM559" s="53" t="s">
        <v>569</v>
      </c>
      <c r="BN559" s="15"/>
      <c r="BO559" s="15"/>
      <c r="BP559" s="15"/>
      <c r="BQ559" s="10"/>
      <c r="BR559" s="15"/>
      <c r="BS559" s="123"/>
      <c r="BT559" s="123"/>
      <c r="BU559" s="123"/>
      <c r="BV559" s="10"/>
      <c r="BW559" s="10"/>
      <c r="BX559" s="10"/>
      <c r="BY559" s="10"/>
      <c r="BZ559" s="10"/>
    </row>
    <row r="560" spans="64:78">
      <c r="BL560" s="2"/>
      <c r="BM560" s="53" t="s">
        <v>570</v>
      </c>
      <c r="BN560" s="15"/>
      <c r="BO560" s="15"/>
      <c r="BP560" s="15"/>
      <c r="BQ560" s="10"/>
      <c r="BR560" s="15"/>
      <c r="BS560" s="123"/>
      <c r="BT560" s="123"/>
      <c r="BU560" s="123"/>
      <c r="BV560" s="10"/>
      <c r="BW560" s="10"/>
      <c r="BX560" s="10"/>
      <c r="BY560" s="10"/>
      <c r="BZ560" s="10"/>
    </row>
    <row r="561" spans="64:78">
      <c r="BL561" s="2"/>
      <c r="BM561" s="53" t="s">
        <v>571</v>
      </c>
      <c r="BN561" s="15"/>
      <c r="BO561" s="15"/>
      <c r="BP561" s="15"/>
      <c r="BQ561" s="10"/>
      <c r="BR561" s="15"/>
      <c r="BS561" s="123"/>
      <c r="BT561" s="123"/>
      <c r="BU561" s="123"/>
      <c r="BV561" s="10"/>
      <c r="BW561" s="10"/>
      <c r="BX561" s="10"/>
      <c r="BY561" s="10"/>
      <c r="BZ561" s="10"/>
    </row>
    <row r="562" spans="64:78">
      <c r="BL562" s="2"/>
      <c r="BM562" s="53" t="s">
        <v>572</v>
      </c>
      <c r="BN562" s="15"/>
      <c r="BO562" s="15"/>
      <c r="BP562" s="15"/>
      <c r="BQ562" s="10"/>
      <c r="BR562" s="15"/>
      <c r="BS562" s="123"/>
      <c r="BT562" s="123"/>
      <c r="BU562" s="123"/>
      <c r="BV562" s="10"/>
      <c r="BW562" s="10"/>
      <c r="BX562" s="10"/>
      <c r="BY562" s="10"/>
      <c r="BZ562" s="10"/>
    </row>
    <row r="563" spans="64:78">
      <c r="BL563" s="2"/>
      <c r="BM563" s="53" t="s">
        <v>573</v>
      </c>
      <c r="BN563" s="15"/>
      <c r="BO563" s="15"/>
      <c r="BP563" s="15"/>
      <c r="BQ563" s="10"/>
      <c r="BR563" s="15"/>
      <c r="BS563" s="123"/>
      <c r="BT563" s="123"/>
      <c r="BU563" s="123"/>
      <c r="BV563" s="10"/>
      <c r="BW563" s="10"/>
      <c r="BX563" s="10"/>
      <c r="BY563" s="10"/>
      <c r="BZ563" s="10"/>
    </row>
    <row r="564" spans="64:78">
      <c r="BL564" s="2"/>
      <c r="BM564" s="53" t="s">
        <v>574</v>
      </c>
      <c r="BN564" s="15"/>
      <c r="BO564" s="15"/>
      <c r="BP564" s="15"/>
      <c r="BQ564" s="10"/>
      <c r="BR564" s="15"/>
      <c r="BS564" s="123"/>
      <c r="BT564" s="123"/>
      <c r="BU564" s="123"/>
      <c r="BV564" s="10"/>
      <c r="BW564" s="10"/>
      <c r="BX564" s="10"/>
      <c r="BY564" s="10"/>
      <c r="BZ564" s="10"/>
    </row>
    <row r="565" spans="64:78">
      <c r="BL565" s="2"/>
      <c r="BM565" s="53" t="s">
        <v>575</v>
      </c>
      <c r="BN565" s="15"/>
      <c r="BO565" s="15"/>
      <c r="BP565" s="15"/>
      <c r="BQ565" s="10"/>
      <c r="BR565" s="15"/>
      <c r="BS565" s="123"/>
      <c r="BT565" s="123"/>
      <c r="BU565" s="123"/>
      <c r="BV565" s="10"/>
      <c r="BW565" s="10"/>
      <c r="BX565" s="10"/>
      <c r="BY565" s="10"/>
      <c r="BZ565" s="10"/>
    </row>
    <row r="566" spans="64:78">
      <c r="BL566" s="2"/>
      <c r="BM566" s="53" t="s">
        <v>576</v>
      </c>
      <c r="BN566" s="15"/>
      <c r="BO566" s="15"/>
      <c r="BP566" s="15"/>
      <c r="BQ566" s="10"/>
      <c r="BR566" s="15"/>
      <c r="BS566" s="123"/>
      <c r="BT566" s="123"/>
      <c r="BU566" s="123"/>
      <c r="BV566" s="10"/>
      <c r="BW566" s="10"/>
      <c r="BX566" s="10"/>
      <c r="BY566" s="10"/>
      <c r="BZ566" s="10"/>
    </row>
    <row r="567" spans="64:78">
      <c r="BL567" s="2"/>
      <c r="BM567" s="53" t="s">
        <v>577</v>
      </c>
      <c r="BN567" s="15"/>
      <c r="BO567" s="15"/>
      <c r="BP567" s="15"/>
      <c r="BQ567" s="10"/>
      <c r="BR567" s="15"/>
      <c r="BS567" s="123"/>
      <c r="BT567" s="123"/>
      <c r="BU567" s="123"/>
      <c r="BV567" s="10"/>
      <c r="BW567" s="10"/>
      <c r="BX567" s="10"/>
      <c r="BY567" s="10"/>
      <c r="BZ567" s="10"/>
    </row>
    <row r="568" spans="64:78">
      <c r="BL568" s="2"/>
      <c r="BM568" s="53" t="s">
        <v>578</v>
      </c>
      <c r="BN568" s="15"/>
      <c r="BO568" s="15"/>
      <c r="BP568" s="15"/>
      <c r="BQ568" s="10"/>
      <c r="BR568" s="15"/>
      <c r="BS568" s="123"/>
      <c r="BT568" s="123"/>
      <c r="BU568" s="123"/>
      <c r="BV568" s="10"/>
      <c r="BW568" s="10"/>
      <c r="BX568" s="10"/>
      <c r="BY568" s="10"/>
      <c r="BZ568" s="10"/>
    </row>
    <row r="569" spans="64:78">
      <c r="BL569" s="2"/>
      <c r="BM569" s="53" t="s">
        <v>579</v>
      </c>
      <c r="BN569" s="15"/>
      <c r="BO569" s="15"/>
      <c r="BP569" s="15"/>
      <c r="BQ569" s="10"/>
      <c r="BR569" s="15"/>
      <c r="BS569" s="123"/>
      <c r="BT569" s="123"/>
      <c r="BU569" s="123"/>
      <c r="BV569" s="10"/>
      <c r="BW569" s="10"/>
      <c r="BX569" s="10"/>
      <c r="BY569" s="10"/>
      <c r="BZ569" s="10"/>
    </row>
    <row r="570" spans="64:78">
      <c r="BL570" s="2"/>
      <c r="BM570" s="53" t="s">
        <v>580</v>
      </c>
      <c r="BN570" s="15"/>
      <c r="BO570" s="15"/>
      <c r="BP570" s="15"/>
      <c r="BQ570" s="10"/>
      <c r="BR570" s="15"/>
      <c r="BS570" s="123"/>
      <c r="BT570" s="123"/>
      <c r="BU570" s="123"/>
      <c r="BV570" s="10"/>
      <c r="BW570" s="10"/>
      <c r="BX570" s="10"/>
      <c r="BY570" s="10"/>
      <c r="BZ570" s="10"/>
    </row>
    <row r="571" spans="64:78">
      <c r="BL571" s="2"/>
      <c r="BM571" s="53" t="s">
        <v>581</v>
      </c>
      <c r="BN571" s="15"/>
      <c r="BO571" s="15"/>
      <c r="BP571" s="15"/>
      <c r="BQ571" s="10"/>
      <c r="BR571" s="15"/>
      <c r="BS571" s="123"/>
      <c r="BT571" s="123"/>
      <c r="BU571" s="123"/>
      <c r="BV571" s="10"/>
      <c r="BW571" s="10"/>
      <c r="BX571" s="10"/>
      <c r="BY571" s="10"/>
      <c r="BZ571" s="10"/>
    </row>
    <row r="572" spans="64:78">
      <c r="BL572" s="2"/>
      <c r="BM572" s="53" t="s">
        <v>582</v>
      </c>
      <c r="BN572" s="15"/>
      <c r="BO572" s="15"/>
      <c r="BP572" s="15"/>
      <c r="BQ572" s="10"/>
      <c r="BR572" s="15"/>
      <c r="BS572" s="123"/>
      <c r="BT572" s="123"/>
      <c r="BU572" s="123"/>
      <c r="BV572" s="10"/>
      <c r="BW572" s="10"/>
      <c r="BX572" s="10"/>
      <c r="BY572" s="10"/>
      <c r="BZ572" s="10"/>
    </row>
    <row r="573" spans="64:78">
      <c r="BL573" s="2"/>
      <c r="BM573" s="53" t="s">
        <v>583</v>
      </c>
      <c r="BN573" s="15"/>
      <c r="BO573" s="15"/>
      <c r="BP573" s="15"/>
      <c r="BQ573" s="10"/>
      <c r="BR573" s="15"/>
      <c r="BS573" s="123"/>
      <c r="BT573" s="123"/>
      <c r="BU573" s="123"/>
      <c r="BV573" s="10"/>
      <c r="BW573" s="10"/>
      <c r="BX573" s="10"/>
      <c r="BY573" s="10"/>
      <c r="BZ573" s="10"/>
    </row>
    <row r="574" spans="64:78">
      <c r="BL574" s="2"/>
      <c r="BM574" s="53" t="s">
        <v>584</v>
      </c>
      <c r="BN574" s="15"/>
      <c r="BO574" s="15"/>
      <c r="BP574" s="15"/>
      <c r="BQ574" s="10"/>
      <c r="BR574" s="15"/>
      <c r="BS574" s="123"/>
      <c r="BT574" s="123"/>
      <c r="BU574" s="123"/>
      <c r="BV574" s="10"/>
      <c r="BW574" s="10"/>
      <c r="BX574" s="10"/>
      <c r="BY574" s="10"/>
      <c r="BZ574" s="10"/>
    </row>
    <row r="575" spans="64:78">
      <c r="BL575" s="2"/>
      <c r="BM575" s="53" t="s">
        <v>585</v>
      </c>
      <c r="BN575" s="15"/>
      <c r="BO575" s="15"/>
      <c r="BP575" s="15"/>
      <c r="BQ575" s="10"/>
      <c r="BR575" s="15"/>
      <c r="BS575" s="123"/>
      <c r="BT575" s="123"/>
      <c r="BU575" s="123"/>
      <c r="BV575" s="10"/>
      <c r="BW575" s="10"/>
      <c r="BX575" s="10"/>
      <c r="BY575" s="10"/>
      <c r="BZ575" s="10"/>
    </row>
    <row r="576" spans="64:78">
      <c r="BL576" s="2"/>
      <c r="BM576" s="53" t="s">
        <v>586</v>
      </c>
      <c r="BN576" s="15"/>
      <c r="BO576" s="15"/>
      <c r="BP576" s="15"/>
      <c r="BQ576" s="10"/>
      <c r="BR576" s="15"/>
      <c r="BS576" s="123"/>
      <c r="BT576" s="123"/>
      <c r="BU576" s="123"/>
      <c r="BV576" s="10"/>
      <c r="BW576" s="10"/>
      <c r="BX576" s="10"/>
      <c r="BY576" s="10"/>
      <c r="BZ576" s="10"/>
    </row>
    <row r="577" spans="64:78">
      <c r="BL577" s="2"/>
      <c r="BM577" s="53" t="s">
        <v>587</v>
      </c>
      <c r="BN577" s="15"/>
      <c r="BO577" s="15"/>
      <c r="BP577" s="15"/>
      <c r="BQ577" s="10"/>
      <c r="BR577" s="15"/>
      <c r="BS577" s="123"/>
      <c r="BT577" s="123"/>
      <c r="BU577" s="123"/>
      <c r="BV577" s="10"/>
      <c r="BW577" s="10"/>
      <c r="BX577" s="10"/>
      <c r="BY577" s="10"/>
      <c r="BZ577" s="10"/>
    </row>
    <row r="578" spans="64:78">
      <c r="BL578" s="2"/>
      <c r="BM578" s="53" t="s">
        <v>588</v>
      </c>
      <c r="BN578" s="15"/>
      <c r="BO578" s="15"/>
      <c r="BP578" s="15"/>
      <c r="BQ578" s="10"/>
      <c r="BR578" s="15"/>
      <c r="BS578" s="123"/>
      <c r="BT578" s="123"/>
      <c r="BU578" s="123"/>
      <c r="BV578" s="10"/>
      <c r="BW578" s="10"/>
      <c r="BX578" s="10"/>
      <c r="BY578" s="10"/>
      <c r="BZ578" s="10"/>
    </row>
    <row r="579" spans="64:78">
      <c r="BL579" s="2"/>
      <c r="BM579" s="53" t="s">
        <v>589</v>
      </c>
      <c r="BN579" s="15"/>
      <c r="BO579" s="15"/>
      <c r="BP579" s="15"/>
      <c r="BQ579" s="10"/>
      <c r="BR579" s="15"/>
      <c r="BS579" s="123"/>
      <c r="BT579" s="123"/>
      <c r="BU579" s="123"/>
      <c r="BV579" s="10"/>
      <c r="BW579" s="10"/>
      <c r="BX579" s="10"/>
      <c r="BY579" s="10"/>
      <c r="BZ579" s="10"/>
    </row>
    <row r="580" spans="64:78">
      <c r="BL580" s="2"/>
      <c r="BM580" s="53" t="s">
        <v>590</v>
      </c>
      <c r="BN580" s="15"/>
      <c r="BO580" s="15"/>
      <c r="BP580" s="15"/>
      <c r="BQ580" s="10"/>
      <c r="BR580" s="15"/>
      <c r="BS580" s="123"/>
      <c r="BT580" s="123"/>
      <c r="BU580" s="123"/>
      <c r="BV580" s="10"/>
      <c r="BW580" s="10"/>
      <c r="BX580" s="10"/>
      <c r="BY580" s="10"/>
      <c r="BZ580" s="10"/>
    </row>
    <row r="581" spans="64:78">
      <c r="BL581" s="2"/>
      <c r="BM581" s="53" t="s">
        <v>591</v>
      </c>
      <c r="BN581" s="15"/>
      <c r="BO581" s="15"/>
      <c r="BP581" s="15"/>
      <c r="BQ581" s="10"/>
      <c r="BR581" s="15"/>
      <c r="BS581" s="123"/>
      <c r="BT581" s="123"/>
      <c r="BU581" s="123"/>
      <c r="BV581" s="10"/>
      <c r="BW581" s="10"/>
      <c r="BX581" s="10"/>
      <c r="BY581" s="10"/>
      <c r="BZ581" s="10"/>
    </row>
    <row r="582" spans="64:78">
      <c r="BL582" s="2"/>
      <c r="BM582" s="53" t="s">
        <v>592</v>
      </c>
      <c r="BN582" s="15"/>
      <c r="BO582" s="15"/>
      <c r="BP582" s="15"/>
      <c r="BQ582" s="10"/>
      <c r="BR582" s="15"/>
      <c r="BS582" s="123"/>
      <c r="BT582" s="123"/>
      <c r="BU582" s="123"/>
      <c r="BV582" s="10"/>
      <c r="BW582" s="10"/>
      <c r="BX582" s="10"/>
      <c r="BY582" s="10"/>
      <c r="BZ582" s="10"/>
    </row>
    <row r="583" spans="64:78">
      <c r="BL583" s="2"/>
      <c r="BM583" s="53" t="s">
        <v>593</v>
      </c>
      <c r="BN583" s="15"/>
      <c r="BO583" s="15"/>
      <c r="BP583" s="15"/>
      <c r="BQ583" s="10"/>
      <c r="BR583" s="15"/>
      <c r="BS583" s="123"/>
      <c r="BT583" s="123"/>
      <c r="BU583" s="123"/>
      <c r="BV583" s="10"/>
      <c r="BW583" s="10"/>
      <c r="BX583" s="10"/>
      <c r="BY583" s="10"/>
      <c r="BZ583" s="10"/>
    </row>
    <row r="584" spans="64:78">
      <c r="BL584" s="2"/>
      <c r="BM584" s="53" t="s">
        <v>594</v>
      </c>
      <c r="BN584" s="15"/>
      <c r="BO584" s="15"/>
      <c r="BP584" s="15"/>
      <c r="BQ584" s="10"/>
      <c r="BR584" s="15"/>
      <c r="BS584" s="123"/>
      <c r="BT584" s="123"/>
      <c r="BU584" s="123"/>
      <c r="BV584" s="10"/>
      <c r="BW584" s="10"/>
      <c r="BX584" s="10"/>
      <c r="BY584" s="10"/>
      <c r="BZ584" s="10"/>
    </row>
    <row r="585" spans="64:78">
      <c r="BL585" s="2"/>
      <c r="BM585" s="53" t="s">
        <v>595</v>
      </c>
      <c r="BN585" s="15"/>
      <c r="BO585" s="15"/>
      <c r="BP585" s="15"/>
      <c r="BQ585" s="10"/>
      <c r="BR585" s="15"/>
      <c r="BS585" s="123"/>
      <c r="BT585" s="123"/>
      <c r="BU585" s="123"/>
      <c r="BV585" s="10"/>
      <c r="BW585" s="10"/>
      <c r="BX585" s="10"/>
      <c r="BY585" s="10"/>
      <c r="BZ585" s="10"/>
    </row>
    <row r="586" spans="64:78">
      <c r="BL586" s="2"/>
      <c r="BM586" s="53" t="s">
        <v>596</v>
      </c>
      <c r="BN586" s="15"/>
      <c r="BO586" s="15"/>
      <c r="BP586" s="15"/>
      <c r="BQ586" s="10"/>
      <c r="BR586" s="15"/>
      <c r="BS586" s="123"/>
      <c r="BT586" s="123"/>
      <c r="BU586" s="123"/>
      <c r="BV586" s="10"/>
      <c r="BW586" s="10"/>
      <c r="BX586" s="10"/>
      <c r="BY586" s="10"/>
      <c r="BZ586" s="10"/>
    </row>
    <row r="587" spans="64:78">
      <c r="BL587" s="2"/>
      <c r="BM587" s="53" t="s">
        <v>597</v>
      </c>
      <c r="BN587" s="15"/>
      <c r="BO587" s="15"/>
      <c r="BP587" s="15"/>
      <c r="BQ587" s="10"/>
      <c r="BR587" s="15"/>
      <c r="BS587" s="123"/>
      <c r="BT587" s="123"/>
      <c r="BU587" s="123"/>
      <c r="BV587" s="10"/>
      <c r="BW587" s="10"/>
      <c r="BX587" s="10"/>
      <c r="BY587" s="10"/>
      <c r="BZ587" s="10"/>
    </row>
    <row r="588" spans="64:78">
      <c r="BL588" s="2"/>
      <c r="BM588" s="53" t="s">
        <v>598</v>
      </c>
      <c r="BN588" s="15"/>
      <c r="BO588" s="15"/>
      <c r="BP588" s="15"/>
      <c r="BQ588" s="10"/>
      <c r="BR588" s="15"/>
      <c r="BS588" s="123"/>
      <c r="BT588" s="123"/>
      <c r="BU588" s="123"/>
      <c r="BV588" s="10"/>
      <c r="BW588" s="10"/>
      <c r="BX588" s="10"/>
      <c r="BY588" s="10"/>
      <c r="BZ588" s="10"/>
    </row>
    <row r="589" spans="64:78">
      <c r="BL589" s="2"/>
      <c r="BM589" s="53" t="s">
        <v>599</v>
      </c>
      <c r="BN589" s="15"/>
      <c r="BO589" s="15"/>
      <c r="BP589" s="15"/>
      <c r="BQ589" s="10"/>
      <c r="BR589" s="15"/>
      <c r="BS589" s="123"/>
      <c r="BT589" s="123"/>
      <c r="BU589" s="123"/>
      <c r="BV589" s="10"/>
      <c r="BW589" s="10"/>
      <c r="BX589" s="10"/>
      <c r="BY589" s="10"/>
      <c r="BZ589" s="10"/>
    </row>
    <row r="590" spans="64:78">
      <c r="BL590" s="2"/>
      <c r="BM590" s="53" t="s">
        <v>600</v>
      </c>
      <c r="BN590" s="15"/>
      <c r="BO590" s="15"/>
      <c r="BP590" s="15"/>
      <c r="BQ590" s="10"/>
      <c r="BR590" s="15"/>
      <c r="BS590" s="123"/>
      <c r="BT590" s="123"/>
      <c r="BU590" s="123"/>
      <c r="BV590" s="10"/>
      <c r="BW590" s="10"/>
      <c r="BX590" s="10"/>
      <c r="BY590" s="10"/>
      <c r="BZ590" s="10"/>
    </row>
    <row r="591" spans="64:78">
      <c r="BL591" s="2"/>
      <c r="BM591" s="53" t="s">
        <v>601</v>
      </c>
      <c r="BN591" s="15"/>
      <c r="BO591" s="15"/>
      <c r="BP591" s="15"/>
      <c r="BQ591" s="10"/>
      <c r="BR591" s="15"/>
      <c r="BS591" s="123"/>
      <c r="BT591" s="123"/>
      <c r="BU591" s="123"/>
      <c r="BV591" s="10"/>
      <c r="BW591" s="10"/>
      <c r="BX591" s="10"/>
      <c r="BY591" s="10"/>
      <c r="BZ591" s="10"/>
    </row>
    <row r="592" spans="64:78">
      <c r="BL592" s="2"/>
      <c r="BM592" s="53" t="s">
        <v>602</v>
      </c>
      <c r="BN592" s="15"/>
      <c r="BO592" s="15"/>
      <c r="BP592" s="15"/>
      <c r="BQ592" s="10"/>
      <c r="BR592" s="15"/>
      <c r="BS592" s="123"/>
      <c r="BT592" s="123"/>
      <c r="BU592" s="123"/>
      <c r="BV592" s="10"/>
      <c r="BW592" s="10"/>
      <c r="BX592" s="10"/>
      <c r="BY592" s="10"/>
      <c r="BZ592" s="10"/>
    </row>
    <row r="593" spans="64:78">
      <c r="BL593" s="2"/>
      <c r="BM593" s="53" t="s">
        <v>603</v>
      </c>
      <c r="BN593" s="15"/>
      <c r="BO593" s="15"/>
      <c r="BP593" s="15"/>
      <c r="BQ593" s="10"/>
      <c r="BR593" s="15"/>
      <c r="BS593" s="123"/>
      <c r="BT593" s="123"/>
      <c r="BU593" s="123"/>
      <c r="BV593" s="10"/>
      <c r="BW593" s="10"/>
      <c r="BX593" s="10"/>
      <c r="BY593" s="10"/>
      <c r="BZ593" s="10"/>
    </row>
    <row r="594" spans="64:78">
      <c r="BL594" s="2"/>
      <c r="BM594" s="53" t="s">
        <v>604</v>
      </c>
      <c r="BN594" s="15"/>
      <c r="BO594" s="15"/>
      <c r="BP594" s="15"/>
      <c r="BQ594" s="10"/>
      <c r="BR594" s="15"/>
      <c r="BS594" s="123"/>
      <c r="BT594" s="123"/>
      <c r="BU594" s="123"/>
      <c r="BV594" s="10"/>
      <c r="BW594" s="10"/>
      <c r="BX594" s="10"/>
      <c r="BY594" s="10"/>
      <c r="BZ594" s="10"/>
    </row>
    <row r="595" spans="64:78">
      <c r="BL595" s="2"/>
      <c r="BM595" s="53" t="s">
        <v>605</v>
      </c>
      <c r="BN595" s="15"/>
      <c r="BO595" s="15"/>
      <c r="BP595" s="15"/>
      <c r="BQ595" s="10"/>
      <c r="BR595" s="15"/>
      <c r="BS595" s="123"/>
      <c r="BT595" s="123"/>
      <c r="BU595" s="123"/>
      <c r="BV595" s="10"/>
      <c r="BW595" s="10"/>
      <c r="BX595" s="10"/>
      <c r="BY595" s="10"/>
      <c r="BZ595" s="10"/>
    </row>
    <row r="596" spans="64:78">
      <c r="BL596" s="2"/>
      <c r="BM596" s="53" t="s">
        <v>606</v>
      </c>
      <c r="BN596" s="15"/>
      <c r="BO596" s="15"/>
      <c r="BP596" s="15"/>
      <c r="BQ596" s="10"/>
      <c r="BR596" s="15"/>
      <c r="BS596" s="123"/>
      <c r="BT596" s="123"/>
      <c r="BU596" s="123"/>
      <c r="BV596" s="10"/>
      <c r="BW596" s="10"/>
      <c r="BX596" s="10"/>
      <c r="BY596" s="10"/>
      <c r="BZ596" s="10"/>
    </row>
    <row r="597" spans="64:78">
      <c r="BL597" s="2"/>
      <c r="BM597" s="53" t="s">
        <v>607</v>
      </c>
      <c r="BN597" s="15"/>
      <c r="BO597" s="15"/>
      <c r="BP597" s="15"/>
      <c r="BQ597" s="10"/>
      <c r="BR597" s="15"/>
      <c r="BS597" s="123"/>
      <c r="BT597" s="123"/>
      <c r="BU597" s="123"/>
      <c r="BV597" s="10"/>
      <c r="BW597" s="10"/>
      <c r="BX597" s="10"/>
      <c r="BY597" s="10"/>
      <c r="BZ597" s="10"/>
    </row>
    <row r="598" spans="64:78">
      <c r="BL598" s="2"/>
      <c r="BM598" s="53" t="s">
        <v>608</v>
      </c>
      <c r="BN598" s="15"/>
      <c r="BO598" s="15"/>
      <c r="BP598" s="15"/>
      <c r="BQ598" s="10"/>
      <c r="BR598" s="15"/>
      <c r="BS598" s="123"/>
      <c r="BT598" s="123"/>
      <c r="BU598" s="123"/>
      <c r="BV598" s="10"/>
      <c r="BW598" s="10"/>
      <c r="BX598" s="10"/>
      <c r="BY598" s="10"/>
      <c r="BZ598" s="10"/>
    </row>
    <row r="599" spans="64:78">
      <c r="BL599" s="2"/>
      <c r="BM599" s="53" t="s">
        <v>609</v>
      </c>
      <c r="BN599" s="15"/>
      <c r="BO599" s="15"/>
      <c r="BP599" s="15"/>
      <c r="BQ599" s="10"/>
      <c r="BR599" s="15"/>
      <c r="BS599" s="123"/>
      <c r="BT599" s="123"/>
      <c r="BU599" s="123"/>
      <c r="BV599" s="10"/>
      <c r="BW599" s="10"/>
      <c r="BX599" s="10"/>
      <c r="BY599" s="10"/>
      <c r="BZ599" s="10"/>
    </row>
    <row r="600" spans="64:78">
      <c r="BL600" s="2"/>
      <c r="BM600" s="53" t="s">
        <v>610</v>
      </c>
      <c r="BN600" s="15"/>
      <c r="BO600" s="15"/>
      <c r="BP600" s="15"/>
      <c r="BQ600" s="10"/>
      <c r="BR600" s="15"/>
      <c r="BS600" s="123"/>
      <c r="BT600" s="123"/>
      <c r="BU600" s="123"/>
      <c r="BV600" s="10"/>
      <c r="BW600" s="10"/>
      <c r="BX600" s="10"/>
      <c r="BY600" s="10"/>
      <c r="BZ600" s="10"/>
    </row>
    <row r="601" spans="64:78">
      <c r="BL601" s="2"/>
      <c r="BM601" s="53" t="s">
        <v>611</v>
      </c>
      <c r="BN601" s="15"/>
      <c r="BO601" s="15"/>
      <c r="BP601" s="15"/>
      <c r="BQ601" s="10"/>
      <c r="BR601" s="15"/>
      <c r="BS601" s="123"/>
      <c r="BT601" s="123"/>
      <c r="BU601" s="123"/>
      <c r="BV601" s="10"/>
      <c r="BW601" s="10"/>
      <c r="BX601" s="10"/>
      <c r="BY601" s="10"/>
      <c r="BZ601" s="10"/>
    </row>
    <row r="602" spans="64:78">
      <c r="BL602" s="2"/>
      <c r="BM602" s="53" t="s">
        <v>612</v>
      </c>
      <c r="BN602" s="15"/>
      <c r="BO602" s="15"/>
      <c r="BP602" s="15"/>
      <c r="BQ602" s="10"/>
      <c r="BR602" s="15"/>
      <c r="BS602" s="123"/>
      <c r="BT602" s="123"/>
      <c r="BU602" s="123"/>
      <c r="BV602" s="10"/>
      <c r="BW602" s="10"/>
      <c r="BX602" s="10"/>
      <c r="BY602" s="10"/>
      <c r="BZ602" s="10"/>
    </row>
    <row r="603" spans="64:78">
      <c r="BL603" s="2"/>
      <c r="BM603" s="53" t="s">
        <v>613</v>
      </c>
      <c r="BN603" s="15"/>
      <c r="BO603" s="15"/>
      <c r="BP603" s="15"/>
      <c r="BQ603" s="10"/>
      <c r="BR603" s="15"/>
      <c r="BS603" s="123"/>
      <c r="BT603" s="123"/>
      <c r="BU603" s="123"/>
      <c r="BV603" s="10"/>
      <c r="BW603" s="10"/>
      <c r="BX603" s="10"/>
      <c r="BY603" s="10"/>
      <c r="BZ603" s="10"/>
    </row>
    <row r="604" spans="64:78">
      <c r="BL604" s="2"/>
      <c r="BM604" s="53" t="s">
        <v>614</v>
      </c>
      <c r="BN604" s="15"/>
      <c r="BO604" s="15"/>
      <c r="BP604" s="15"/>
      <c r="BQ604" s="10"/>
      <c r="BR604" s="15"/>
      <c r="BS604" s="123"/>
      <c r="BT604" s="123"/>
      <c r="BU604" s="123"/>
      <c r="BV604" s="10"/>
      <c r="BW604" s="10"/>
      <c r="BX604" s="10"/>
      <c r="BY604" s="10"/>
      <c r="BZ604" s="10"/>
    </row>
    <row r="605" spans="64:78">
      <c r="BL605" s="2"/>
      <c r="BM605" s="53" t="s">
        <v>615</v>
      </c>
      <c r="BN605" s="15"/>
      <c r="BO605" s="15"/>
      <c r="BP605" s="15"/>
      <c r="BQ605" s="10"/>
      <c r="BR605" s="15"/>
      <c r="BS605" s="123"/>
      <c r="BT605" s="123"/>
      <c r="BU605" s="123"/>
      <c r="BV605" s="10"/>
      <c r="BW605" s="10"/>
      <c r="BX605" s="10"/>
      <c r="BY605" s="10"/>
      <c r="BZ605" s="10"/>
    </row>
    <row r="606" spans="64:78">
      <c r="BL606" s="2"/>
      <c r="BM606" s="53" t="s">
        <v>616</v>
      </c>
      <c r="BN606" s="15"/>
      <c r="BO606" s="15"/>
      <c r="BP606" s="15"/>
      <c r="BQ606" s="10"/>
      <c r="BR606" s="15"/>
      <c r="BS606" s="123"/>
      <c r="BT606" s="123"/>
      <c r="BU606" s="123"/>
      <c r="BV606" s="10"/>
      <c r="BW606" s="10"/>
      <c r="BX606" s="10"/>
      <c r="BY606" s="10"/>
      <c r="BZ606" s="10"/>
    </row>
    <row r="607" spans="64:78">
      <c r="BL607" s="2"/>
      <c r="BM607" s="53" t="s">
        <v>617</v>
      </c>
      <c r="BN607" s="15"/>
      <c r="BO607" s="15"/>
      <c r="BP607" s="15"/>
      <c r="BQ607" s="10"/>
      <c r="BR607" s="15"/>
      <c r="BS607" s="123"/>
      <c r="BT607" s="123"/>
      <c r="BU607" s="123"/>
      <c r="BV607" s="10"/>
      <c r="BW607" s="10"/>
      <c r="BX607" s="10"/>
      <c r="BY607" s="10"/>
      <c r="BZ607" s="10"/>
    </row>
    <row r="608" spans="64:78">
      <c r="BL608" s="2"/>
      <c r="BM608" s="53" t="s">
        <v>618</v>
      </c>
      <c r="BN608" s="15"/>
      <c r="BO608" s="15"/>
      <c r="BP608" s="15"/>
      <c r="BQ608" s="10"/>
      <c r="BR608" s="15"/>
      <c r="BS608" s="123"/>
      <c r="BT608" s="123"/>
      <c r="BU608" s="123"/>
      <c r="BV608" s="10"/>
      <c r="BW608" s="10"/>
      <c r="BX608" s="10"/>
      <c r="BY608" s="10"/>
      <c r="BZ608" s="10"/>
    </row>
    <row r="609" spans="64:78">
      <c r="BL609" s="2"/>
      <c r="BM609" s="53" t="s">
        <v>619</v>
      </c>
      <c r="BN609" s="15"/>
      <c r="BO609" s="15"/>
      <c r="BP609" s="15"/>
      <c r="BQ609" s="10"/>
      <c r="BR609" s="15"/>
      <c r="BS609" s="123"/>
      <c r="BT609" s="123"/>
      <c r="BU609" s="123"/>
      <c r="BV609" s="10"/>
      <c r="BW609" s="10"/>
      <c r="BX609" s="10"/>
      <c r="BY609" s="10"/>
      <c r="BZ609" s="10"/>
    </row>
    <row r="610" spans="64:78">
      <c r="BL610" s="2"/>
      <c r="BM610" s="53" t="s">
        <v>620</v>
      </c>
      <c r="BN610" s="15"/>
      <c r="BO610" s="15"/>
      <c r="BP610" s="15"/>
      <c r="BQ610" s="10"/>
      <c r="BR610" s="15"/>
      <c r="BS610" s="123"/>
      <c r="BT610" s="123"/>
      <c r="BU610" s="123"/>
      <c r="BV610" s="10"/>
      <c r="BW610" s="10"/>
      <c r="BX610" s="10"/>
      <c r="BY610" s="10"/>
      <c r="BZ610" s="10"/>
    </row>
    <row r="611" spans="64:78">
      <c r="BL611" s="2"/>
      <c r="BM611" s="53" t="s">
        <v>621</v>
      </c>
      <c r="BN611" s="15"/>
      <c r="BO611" s="15"/>
      <c r="BP611" s="15"/>
      <c r="BQ611" s="10"/>
      <c r="BR611" s="15"/>
      <c r="BS611" s="123"/>
      <c r="BT611" s="123"/>
      <c r="BU611" s="123"/>
      <c r="BV611" s="10"/>
      <c r="BW611" s="10"/>
      <c r="BX611" s="10"/>
      <c r="BY611" s="10"/>
      <c r="BZ611" s="10"/>
    </row>
    <row r="612" spans="64:78">
      <c r="BL612" s="2"/>
      <c r="BM612" s="53" t="s">
        <v>622</v>
      </c>
      <c r="BN612" s="15"/>
      <c r="BO612" s="15"/>
      <c r="BP612" s="15"/>
      <c r="BQ612" s="10"/>
      <c r="BR612" s="15"/>
      <c r="BS612" s="123"/>
      <c r="BT612" s="123"/>
      <c r="BU612" s="123"/>
      <c r="BV612" s="10"/>
      <c r="BW612" s="10"/>
      <c r="BX612" s="10"/>
      <c r="BY612" s="10"/>
      <c r="BZ612" s="10"/>
    </row>
    <row r="613" spans="64:78">
      <c r="BL613" s="2"/>
      <c r="BM613" s="53" t="s">
        <v>623</v>
      </c>
      <c r="BN613" s="15"/>
      <c r="BO613" s="15"/>
      <c r="BP613" s="15"/>
      <c r="BQ613" s="10"/>
      <c r="BR613" s="15"/>
      <c r="BS613" s="123"/>
      <c r="BT613" s="123"/>
      <c r="BU613" s="123"/>
      <c r="BV613" s="10"/>
      <c r="BW613" s="10"/>
      <c r="BX613" s="10"/>
      <c r="BY613" s="10"/>
      <c r="BZ613" s="10"/>
    </row>
    <row r="614" spans="64:78">
      <c r="BL614" s="2"/>
      <c r="BM614" s="53" t="s">
        <v>624</v>
      </c>
      <c r="BN614" s="15"/>
      <c r="BO614" s="15"/>
      <c r="BP614" s="15"/>
      <c r="BQ614" s="10"/>
      <c r="BR614" s="15"/>
      <c r="BS614" s="123"/>
      <c r="BT614" s="123"/>
      <c r="BU614" s="123"/>
      <c r="BV614" s="10"/>
      <c r="BW614" s="10"/>
      <c r="BX614" s="10"/>
      <c r="BY614" s="10"/>
      <c r="BZ614" s="10"/>
    </row>
    <row r="615" spans="64:78">
      <c r="BL615" s="2"/>
      <c r="BM615" s="53" t="s">
        <v>625</v>
      </c>
      <c r="BN615" s="15"/>
      <c r="BO615" s="15"/>
      <c r="BP615" s="15"/>
      <c r="BQ615" s="10"/>
      <c r="BR615" s="15"/>
      <c r="BS615" s="123"/>
      <c r="BT615" s="123"/>
      <c r="BU615" s="123"/>
      <c r="BV615" s="10"/>
      <c r="BW615" s="10"/>
      <c r="BX615" s="10"/>
      <c r="BY615" s="10"/>
      <c r="BZ615" s="10"/>
    </row>
    <row r="616" spans="64:78">
      <c r="BL616" s="2"/>
      <c r="BM616" s="53" t="s">
        <v>626</v>
      </c>
      <c r="BN616" s="15"/>
      <c r="BO616" s="15"/>
      <c r="BP616" s="15"/>
      <c r="BQ616" s="10"/>
      <c r="BR616" s="15"/>
      <c r="BS616" s="123"/>
      <c r="BT616" s="123"/>
      <c r="BU616" s="123"/>
      <c r="BV616" s="10"/>
      <c r="BW616" s="10"/>
      <c r="BX616" s="10"/>
      <c r="BY616" s="10"/>
      <c r="BZ616" s="10"/>
    </row>
    <row r="617" spans="64:78">
      <c r="BL617" s="2"/>
      <c r="BM617" s="53" t="s">
        <v>627</v>
      </c>
      <c r="BN617" s="15"/>
      <c r="BO617" s="15"/>
      <c r="BP617" s="15"/>
      <c r="BQ617" s="10"/>
      <c r="BR617" s="15"/>
      <c r="BS617" s="123"/>
      <c r="BT617" s="123"/>
      <c r="BU617" s="123"/>
      <c r="BV617" s="10"/>
      <c r="BW617" s="10"/>
      <c r="BX617" s="10"/>
      <c r="BY617" s="10"/>
      <c r="BZ617" s="10"/>
    </row>
    <row r="618" spans="64:78">
      <c r="BL618" s="2"/>
      <c r="BM618" s="53" t="s">
        <v>628</v>
      </c>
      <c r="BN618" s="15"/>
      <c r="BO618" s="15"/>
      <c r="BP618" s="15"/>
      <c r="BQ618" s="10"/>
      <c r="BR618" s="15"/>
      <c r="BS618" s="123"/>
      <c r="BT618" s="123"/>
      <c r="BU618" s="123"/>
      <c r="BV618" s="10"/>
      <c r="BW618" s="10"/>
      <c r="BX618" s="10"/>
      <c r="BY618" s="10"/>
      <c r="BZ618" s="10"/>
    </row>
    <row r="619" spans="64:78">
      <c r="BL619" s="2"/>
      <c r="BM619" s="53" t="s">
        <v>629</v>
      </c>
      <c r="BN619" s="15"/>
      <c r="BO619" s="15"/>
      <c r="BP619" s="15"/>
      <c r="BQ619" s="10"/>
      <c r="BR619" s="15"/>
      <c r="BS619" s="123"/>
      <c r="BT619" s="123"/>
      <c r="BU619" s="123"/>
      <c r="BV619" s="10"/>
      <c r="BW619" s="10"/>
      <c r="BX619" s="10"/>
      <c r="BY619" s="10"/>
      <c r="BZ619" s="10"/>
    </row>
    <row r="620" spans="64:78">
      <c r="BL620" s="2"/>
      <c r="BM620" s="53" t="s">
        <v>630</v>
      </c>
      <c r="BN620" s="15"/>
      <c r="BO620" s="15"/>
      <c r="BP620" s="15"/>
      <c r="BQ620" s="10"/>
      <c r="BR620" s="15"/>
      <c r="BS620" s="123"/>
      <c r="BT620" s="123"/>
      <c r="BU620" s="123"/>
      <c r="BV620" s="10"/>
      <c r="BW620" s="10"/>
      <c r="BX620" s="10"/>
      <c r="BY620" s="10"/>
      <c r="BZ620" s="10"/>
    </row>
    <row r="621" spans="64:78">
      <c r="BL621" s="2"/>
      <c r="BM621" s="53" t="s">
        <v>631</v>
      </c>
      <c r="BN621" s="15"/>
      <c r="BO621" s="15"/>
      <c r="BP621" s="15"/>
      <c r="BQ621" s="10"/>
      <c r="BR621" s="15"/>
      <c r="BS621" s="123"/>
      <c r="BT621" s="123"/>
      <c r="BU621" s="123"/>
      <c r="BV621" s="10"/>
      <c r="BW621" s="10"/>
      <c r="BX621" s="10"/>
      <c r="BY621" s="10"/>
      <c r="BZ621" s="10"/>
    </row>
    <row r="622" spans="64:78">
      <c r="BL622" s="2"/>
      <c r="BM622" s="53" t="s">
        <v>632</v>
      </c>
      <c r="BN622" s="15"/>
      <c r="BO622" s="15"/>
      <c r="BP622" s="15"/>
      <c r="BQ622" s="10"/>
      <c r="BR622" s="15"/>
      <c r="BS622" s="123"/>
      <c r="BT622" s="123"/>
      <c r="BU622" s="123"/>
      <c r="BV622" s="10"/>
      <c r="BW622" s="10"/>
      <c r="BX622" s="10"/>
      <c r="BY622" s="10"/>
      <c r="BZ622" s="10"/>
    </row>
    <row r="623" spans="64:78">
      <c r="BL623" s="2"/>
      <c r="BM623" s="53" t="s">
        <v>633</v>
      </c>
      <c r="BN623" s="15"/>
      <c r="BO623" s="15"/>
      <c r="BP623" s="15"/>
      <c r="BQ623" s="10"/>
      <c r="BR623" s="15"/>
      <c r="BS623" s="123"/>
      <c r="BT623" s="123"/>
      <c r="BU623" s="123"/>
      <c r="BV623" s="10"/>
      <c r="BW623" s="10"/>
      <c r="BX623" s="10"/>
      <c r="BY623" s="10"/>
      <c r="BZ623" s="10"/>
    </row>
    <row r="624" spans="64:78">
      <c r="BL624" s="2"/>
      <c r="BM624" s="53" t="s">
        <v>634</v>
      </c>
      <c r="BN624" s="15"/>
      <c r="BO624" s="15"/>
      <c r="BP624" s="15"/>
      <c r="BQ624" s="10"/>
      <c r="BR624" s="15"/>
      <c r="BS624" s="123"/>
      <c r="BT624" s="123"/>
      <c r="BU624" s="123"/>
      <c r="BV624" s="10"/>
      <c r="BW624" s="10"/>
      <c r="BX624" s="10"/>
      <c r="BY624" s="10"/>
      <c r="BZ624" s="10"/>
    </row>
    <row r="625" spans="64:78">
      <c r="BL625" s="2"/>
      <c r="BM625" s="53" t="s">
        <v>635</v>
      </c>
      <c r="BN625" s="15"/>
      <c r="BO625" s="15"/>
      <c r="BP625" s="15"/>
      <c r="BQ625" s="10"/>
      <c r="BR625" s="15"/>
      <c r="BS625" s="123"/>
      <c r="BT625" s="123"/>
      <c r="BU625" s="123"/>
      <c r="BV625" s="10"/>
      <c r="BW625" s="10"/>
      <c r="BX625" s="10"/>
      <c r="BY625" s="10"/>
      <c r="BZ625" s="10"/>
    </row>
    <row r="626" spans="64:78">
      <c r="BL626" s="2"/>
      <c r="BM626" s="53" t="s">
        <v>636</v>
      </c>
      <c r="BN626" s="15"/>
      <c r="BO626" s="15"/>
      <c r="BP626" s="15"/>
      <c r="BQ626" s="10"/>
      <c r="BR626" s="15"/>
      <c r="BS626" s="123"/>
      <c r="BT626" s="123"/>
      <c r="BU626" s="123"/>
      <c r="BV626" s="10"/>
      <c r="BW626" s="10"/>
      <c r="BX626" s="10"/>
      <c r="BY626" s="10"/>
      <c r="BZ626" s="10"/>
    </row>
    <row r="627" spans="64:78">
      <c r="BL627" s="2"/>
      <c r="BM627" s="53" t="s">
        <v>637</v>
      </c>
      <c r="BN627" s="15"/>
      <c r="BO627" s="15"/>
      <c r="BP627" s="15"/>
      <c r="BQ627" s="10"/>
      <c r="BR627" s="15"/>
      <c r="BS627" s="123"/>
      <c r="BT627" s="123"/>
      <c r="BU627" s="123"/>
      <c r="BV627" s="10"/>
      <c r="BW627" s="10"/>
      <c r="BX627" s="10"/>
      <c r="BY627" s="10"/>
      <c r="BZ627" s="10"/>
    </row>
    <row r="628" spans="64:78">
      <c r="BL628" s="2"/>
      <c r="BM628" s="53" t="s">
        <v>638</v>
      </c>
      <c r="BN628" s="15"/>
      <c r="BO628" s="15"/>
      <c r="BP628" s="15"/>
      <c r="BQ628" s="10"/>
      <c r="BR628" s="15"/>
      <c r="BS628" s="123"/>
      <c r="BT628" s="123"/>
      <c r="BU628" s="123"/>
      <c r="BV628" s="10"/>
      <c r="BW628" s="10"/>
      <c r="BX628" s="10"/>
      <c r="BY628" s="10"/>
      <c r="BZ628" s="10"/>
    </row>
    <row r="629" spans="64:78">
      <c r="BL629" s="2"/>
      <c r="BM629" s="53" t="s">
        <v>639</v>
      </c>
      <c r="BN629" s="15"/>
      <c r="BO629" s="15"/>
      <c r="BP629" s="15"/>
      <c r="BQ629" s="10"/>
      <c r="BR629" s="15"/>
      <c r="BS629" s="123"/>
      <c r="BT629" s="123"/>
      <c r="BU629" s="123"/>
      <c r="BV629" s="10"/>
      <c r="BW629" s="10"/>
      <c r="BX629" s="10"/>
      <c r="BY629" s="10"/>
      <c r="BZ629" s="10"/>
    </row>
    <row r="630" spans="64:78">
      <c r="BL630" s="2"/>
      <c r="BM630" s="53" t="s">
        <v>640</v>
      </c>
      <c r="BN630" s="15"/>
      <c r="BO630" s="15"/>
      <c r="BP630" s="15"/>
      <c r="BQ630" s="10"/>
      <c r="BR630" s="15"/>
      <c r="BS630" s="123"/>
      <c r="BT630" s="123"/>
      <c r="BU630" s="123"/>
      <c r="BV630" s="10"/>
      <c r="BW630" s="10"/>
      <c r="BX630" s="10"/>
      <c r="BY630" s="10"/>
      <c r="BZ630" s="10"/>
    </row>
    <row r="631" spans="64:78">
      <c r="BL631" s="2"/>
      <c r="BM631" s="53" t="s">
        <v>641</v>
      </c>
      <c r="BN631" s="15"/>
      <c r="BO631" s="15"/>
      <c r="BP631" s="15"/>
      <c r="BQ631" s="10"/>
      <c r="BR631" s="15"/>
      <c r="BS631" s="123"/>
      <c r="BT631" s="123"/>
      <c r="BU631" s="123"/>
      <c r="BV631" s="10"/>
      <c r="BW631" s="10"/>
      <c r="BX631" s="10"/>
      <c r="BY631" s="10"/>
      <c r="BZ631" s="10"/>
    </row>
    <row r="632" spans="64:78">
      <c r="BL632" s="2"/>
      <c r="BM632" s="53" t="s">
        <v>642</v>
      </c>
      <c r="BN632" s="15"/>
      <c r="BO632" s="15"/>
      <c r="BP632" s="15"/>
      <c r="BQ632" s="10"/>
      <c r="BR632" s="15"/>
      <c r="BS632" s="123"/>
      <c r="BT632" s="123"/>
      <c r="BU632" s="123"/>
      <c r="BV632" s="10"/>
      <c r="BW632" s="10"/>
      <c r="BX632" s="10"/>
      <c r="BY632" s="10"/>
      <c r="BZ632" s="10"/>
    </row>
    <row r="633" spans="64:78">
      <c r="BL633" s="2"/>
      <c r="BM633" s="53" t="s">
        <v>643</v>
      </c>
      <c r="BN633" s="15"/>
      <c r="BO633" s="15"/>
      <c r="BP633" s="15"/>
      <c r="BQ633" s="10"/>
      <c r="BR633" s="15"/>
      <c r="BS633" s="123"/>
      <c r="BT633" s="123"/>
      <c r="BU633" s="123"/>
      <c r="BV633" s="10"/>
      <c r="BW633" s="10"/>
      <c r="BX633" s="10"/>
      <c r="BY633" s="10"/>
      <c r="BZ633" s="10"/>
    </row>
    <row r="634" spans="64:78">
      <c r="BL634" s="2"/>
      <c r="BM634" s="53" t="s">
        <v>644</v>
      </c>
      <c r="BN634" s="15"/>
      <c r="BO634" s="15"/>
      <c r="BP634" s="15"/>
      <c r="BQ634" s="10"/>
      <c r="BR634" s="15"/>
      <c r="BS634" s="123"/>
      <c r="BT634" s="123"/>
      <c r="BU634" s="123"/>
      <c r="BV634" s="10"/>
      <c r="BW634" s="10"/>
      <c r="BX634" s="10"/>
      <c r="BY634" s="10"/>
      <c r="BZ634" s="10"/>
    </row>
    <row r="635" spans="64:78">
      <c r="BL635" s="2"/>
      <c r="BM635" s="53" t="s">
        <v>645</v>
      </c>
      <c r="BN635" s="15"/>
      <c r="BO635" s="15"/>
      <c r="BP635" s="15"/>
      <c r="BQ635" s="10"/>
      <c r="BR635" s="15"/>
      <c r="BS635" s="123"/>
      <c r="BT635" s="123"/>
      <c r="BU635" s="123"/>
      <c r="BV635" s="10"/>
      <c r="BW635" s="10"/>
      <c r="BX635" s="10"/>
      <c r="BY635" s="10"/>
      <c r="BZ635" s="10"/>
    </row>
    <row r="636" spans="64:78">
      <c r="BL636" s="2"/>
      <c r="BM636" s="53" t="s">
        <v>646</v>
      </c>
      <c r="BN636" s="15"/>
      <c r="BO636" s="15"/>
      <c r="BP636" s="15"/>
      <c r="BQ636" s="10"/>
      <c r="BR636" s="15"/>
      <c r="BS636" s="123"/>
      <c r="BT636" s="123"/>
      <c r="BU636" s="123"/>
      <c r="BV636" s="10"/>
      <c r="BW636" s="10"/>
      <c r="BX636" s="10"/>
      <c r="BY636" s="10"/>
      <c r="BZ636" s="10"/>
    </row>
    <row r="637" spans="64:78">
      <c r="BL637" s="2"/>
      <c r="BM637" s="53" t="s">
        <v>647</v>
      </c>
      <c r="BN637" s="15"/>
      <c r="BO637" s="15"/>
      <c r="BP637" s="15"/>
      <c r="BQ637" s="10"/>
      <c r="BR637" s="15"/>
      <c r="BS637" s="123"/>
      <c r="BT637" s="123"/>
      <c r="BU637" s="123"/>
      <c r="BV637" s="10"/>
      <c r="BW637" s="10"/>
      <c r="BX637" s="10"/>
      <c r="BY637" s="10"/>
      <c r="BZ637" s="10"/>
    </row>
    <row r="638" spans="64:78">
      <c r="BL638" s="2"/>
      <c r="BM638" s="53" t="s">
        <v>648</v>
      </c>
      <c r="BN638" s="15"/>
      <c r="BO638" s="15"/>
      <c r="BP638" s="15"/>
      <c r="BQ638" s="10"/>
      <c r="BR638" s="15"/>
      <c r="BS638" s="123"/>
      <c r="BT638" s="123"/>
      <c r="BU638" s="123"/>
      <c r="BV638" s="10"/>
      <c r="BW638" s="10"/>
      <c r="BX638" s="10"/>
      <c r="BY638" s="10"/>
      <c r="BZ638" s="10"/>
    </row>
    <row r="639" spans="64:78">
      <c r="BL639" s="2"/>
      <c r="BM639" s="53" t="s">
        <v>12</v>
      </c>
      <c r="BN639" s="15"/>
      <c r="BO639" s="15"/>
      <c r="BP639" s="15"/>
      <c r="BQ639" s="10"/>
      <c r="BR639" s="15"/>
      <c r="BS639" s="123"/>
      <c r="BT639" s="123"/>
      <c r="BU639" s="123"/>
      <c r="BV639" s="10"/>
      <c r="BW639" s="10"/>
      <c r="BX639" s="10"/>
      <c r="BY639" s="10"/>
      <c r="BZ639" s="10"/>
    </row>
    <row r="640" spans="64:78">
      <c r="BL640" s="2"/>
      <c r="BM640" s="53" t="s">
        <v>649</v>
      </c>
      <c r="BN640" s="15"/>
      <c r="BO640" s="15"/>
      <c r="BP640" s="15"/>
      <c r="BQ640" s="10"/>
      <c r="BR640" s="15"/>
      <c r="BS640" s="123"/>
      <c r="BT640" s="123"/>
      <c r="BU640" s="123"/>
      <c r="BV640" s="10"/>
      <c r="BW640" s="10"/>
      <c r="BX640" s="10"/>
      <c r="BY640" s="10"/>
      <c r="BZ640" s="10"/>
    </row>
    <row r="641" spans="64:78">
      <c r="BL641" s="2"/>
      <c r="BM641" s="53" t="s">
        <v>650</v>
      </c>
      <c r="BN641" s="15"/>
      <c r="BO641" s="15"/>
      <c r="BP641" s="15"/>
      <c r="BQ641" s="10"/>
      <c r="BR641" s="15"/>
      <c r="BS641" s="123"/>
      <c r="BT641" s="123"/>
      <c r="BU641" s="123"/>
      <c r="BV641" s="10"/>
      <c r="BW641" s="10"/>
      <c r="BX641" s="10"/>
      <c r="BY641" s="10"/>
      <c r="BZ641" s="10"/>
    </row>
    <row r="642" spans="64:78">
      <c r="BL642" s="2"/>
      <c r="BM642" s="53" t="s">
        <v>651</v>
      </c>
      <c r="BN642" s="15"/>
      <c r="BO642" s="15"/>
      <c r="BP642" s="15"/>
      <c r="BQ642" s="10"/>
      <c r="BR642" s="15"/>
      <c r="BS642" s="123"/>
      <c r="BT642" s="123"/>
      <c r="BU642" s="123"/>
      <c r="BV642" s="10"/>
      <c r="BW642" s="10"/>
      <c r="BX642" s="10"/>
      <c r="BY642" s="10"/>
      <c r="BZ642" s="10"/>
    </row>
    <row r="643" spans="64:78">
      <c r="BL643" s="2"/>
      <c r="BM643" s="53" t="s">
        <v>652</v>
      </c>
      <c r="BN643" s="15"/>
      <c r="BO643" s="15"/>
      <c r="BP643" s="15"/>
      <c r="BQ643" s="10"/>
      <c r="BR643" s="15"/>
      <c r="BS643" s="123"/>
      <c r="BT643" s="123"/>
      <c r="BU643" s="123"/>
      <c r="BV643" s="10"/>
      <c r="BW643" s="10"/>
      <c r="BX643" s="10"/>
      <c r="BY643" s="10"/>
      <c r="BZ643" s="10"/>
    </row>
    <row r="644" spans="64:78">
      <c r="BL644" s="2"/>
      <c r="BM644" s="53" t="s">
        <v>653</v>
      </c>
      <c r="BN644" s="15"/>
      <c r="BO644" s="15"/>
      <c r="BP644" s="15"/>
      <c r="BQ644" s="10"/>
      <c r="BR644" s="15"/>
      <c r="BS644" s="123"/>
      <c r="BT644" s="123"/>
      <c r="BU644" s="123"/>
      <c r="BV644" s="10"/>
      <c r="BW644" s="10"/>
      <c r="BX644" s="10"/>
      <c r="BY644" s="10"/>
      <c r="BZ644" s="10"/>
    </row>
    <row r="645" spans="64:78">
      <c r="BL645" s="2"/>
      <c r="BM645" s="53" t="s">
        <v>654</v>
      </c>
      <c r="BN645" s="15"/>
      <c r="BO645" s="15"/>
      <c r="BP645" s="15"/>
      <c r="BQ645" s="10"/>
      <c r="BR645" s="15"/>
      <c r="BS645" s="123"/>
      <c r="BT645" s="123"/>
      <c r="BU645" s="123"/>
      <c r="BV645" s="10"/>
      <c r="BW645" s="10"/>
      <c r="BX645" s="10"/>
      <c r="BY645" s="10"/>
      <c r="BZ645" s="10"/>
    </row>
    <row r="646" spans="64:78">
      <c r="BL646" s="2"/>
      <c r="BM646" s="53" t="s">
        <v>655</v>
      </c>
      <c r="BN646" s="15"/>
      <c r="BO646" s="15"/>
      <c r="BP646" s="15"/>
      <c r="BQ646" s="10"/>
      <c r="BR646" s="15"/>
      <c r="BS646" s="123"/>
      <c r="BT646" s="123"/>
      <c r="BU646" s="123"/>
      <c r="BV646" s="10"/>
      <c r="BW646" s="10"/>
      <c r="BX646" s="10"/>
      <c r="BY646" s="10"/>
      <c r="BZ646" s="10"/>
    </row>
    <row r="647" spans="64:78">
      <c r="BL647" s="2"/>
      <c r="BM647" s="53" t="s">
        <v>656</v>
      </c>
      <c r="BN647" s="15"/>
      <c r="BO647" s="15"/>
      <c r="BP647" s="15"/>
      <c r="BQ647" s="10"/>
      <c r="BR647" s="15"/>
      <c r="BS647" s="123"/>
      <c r="BT647" s="123"/>
      <c r="BU647" s="123"/>
      <c r="BV647" s="10"/>
      <c r="BW647" s="10"/>
      <c r="BX647" s="10"/>
      <c r="BY647" s="10"/>
      <c r="BZ647" s="10"/>
    </row>
    <row r="648" spans="64:78">
      <c r="BL648" s="2"/>
      <c r="BM648" s="53" t="s">
        <v>657</v>
      </c>
      <c r="BN648" s="15"/>
      <c r="BO648" s="15"/>
      <c r="BP648" s="15"/>
      <c r="BQ648" s="10"/>
      <c r="BR648" s="15"/>
      <c r="BS648" s="123"/>
      <c r="BT648" s="123"/>
      <c r="BU648" s="123"/>
      <c r="BV648" s="10"/>
      <c r="BW648" s="10"/>
      <c r="BX648" s="10"/>
      <c r="BY648" s="10"/>
      <c r="BZ648" s="10"/>
    </row>
    <row r="649" spans="64:78">
      <c r="BL649" s="2"/>
      <c r="BM649" s="53" t="s">
        <v>658</v>
      </c>
      <c r="BN649" s="15"/>
      <c r="BO649" s="15"/>
      <c r="BP649" s="15"/>
      <c r="BQ649" s="10"/>
      <c r="BR649" s="15"/>
      <c r="BS649" s="123"/>
      <c r="BT649" s="123"/>
      <c r="BU649" s="123"/>
      <c r="BV649" s="10"/>
      <c r="BW649" s="10"/>
      <c r="BX649" s="10"/>
      <c r="BY649" s="10"/>
      <c r="BZ649" s="10"/>
    </row>
    <row r="650" spans="64:78">
      <c r="BL650" s="2"/>
      <c r="BM650" s="53" t="s">
        <v>659</v>
      </c>
      <c r="BN650" s="15"/>
      <c r="BO650" s="15"/>
      <c r="BP650" s="15"/>
      <c r="BQ650" s="10"/>
      <c r="BR650" s="15"/>
      <c r="BS650" s="123"/>
      <c r="BT650" s="123"/>
      <c r="BU650" s="123"/>
      <c r="BV650" s="10"/>
      <c r="BW650" s="10"/>
      <c r="BX650" s="10"/>
      <c r="BY650" s="10"/>
      <c r="BZ650" s="10"/>
    </row>
    <row r="651" spans="64:78">
      <c r="BL651" s="2"/>
      <c r="BM651" s="53" t="s">
        <v>660</v>
      </c>
      <c r="BN651" s="15"/>
      <c r="BO651" s="15"/>
      <c r="BP651" s="15"/>
      <c r="BQ651" s="10"/>
      <c r="BR651" s="15"/>
      <c r="BS651" s="123"/>
      <c r="BT651" s="123"/>
      <c r="BU651" s="123"/>
      <c r="BV651" s="10"/>
      <c r="BW651" s="10"/>
      <c r="BX651" s="10"/>
      <c r="BY651" s="10"/>
      <c r="BZ651" s="10"/>
    </row>
    <row r="652" spans="64:78">
      <c r="BL652" s="2"/>
      <c r="BM652" s="53" t="s">
        <v>661</v>
      </c>
      <c r="BN652" s="15"/>
      <c r="BO652" s="15"/>
      <c r="BP652" s="15"/>
      <c r="BQ652" s="10"/>
      <c r="BR652" s="15"/>
      <c r="BS652" s="123"/>
      <c r="BT652" s="123"/>
      <c r="BU652" s="123"/>
      <c r="BV652" s="10"/>
      <c r="BW652" s="10"/>
      <c r="BX652" s="10"/>
      <c r="BY652" s="10"/>
      <c r="BZ652" s="10"/>
    </row>
    <row r="653" spans="64:78">
      <c r="BL653" s="2"/>
      <c r="BM653" s="53" t="s">
        <v>662</v>
      </c>
      <c r="BN653" s="15"/>
      <c r="BO653" s="15"/>
      <c r="BP653" s="15"/>
      <c r="BQ653" s="10"/>
      <c r="BR653" s="15"/>
      <c r="BS653" s="123"/>
      <c r="BT653" s="123"/>
      <c r="BU653" s="123"/>
      <c r="BV653" s="10"/>
      <c r="BW653" s="10"/>
      <c r="BX653" s="10"/>
      <c r="BY653" s="10"/>
      <c r="BZ653" s="10"/>
    </row>
    <row r="654" spans="64:78">
      <c r="BL654" s="2"/>
      <c r="BM654" s="53" t="s">
        <v>663</v>
      </c>
      <c r="BN654" s="15"/>
      <c r="BO654" s="15"/>
      <c r="BP654" s="15"/>
      <c r="BQ654" s="10"/>
      <c r="BR654" s="15"/>
      <c r="BS654" s="123"/>
      <c r="BT654" s="123"/>
      <c r="BU654" s="123"/>
      <c r="BV654" s="10"/>
      <c r="BW654" s="10"/>
      <c r="BX654" s="10"/>
      <c r="BY654" s="10"/>
      <c r="BZ654" s="10"/>
    </row>
    <row r="655" spans="64:78">
      <c r="BL655" s="2"/>
      <c r="BM655" s="53" t="s">
        <v>664</v>
      </c>
      <c r="BN655" s="15"/>
      <c r="BO655" s="15"/>
      <c r="BP655" s="15"/>
      <c r="BQ655" s="10"/>
      <c r="BR655" s="15"/>
      <c r="BS655" s="123"/>
      <c r="BT655" s="123"/>
      <c r="BU655" s="123"/>
      <c r="BV655" s="10"/>
      <c r="BW655" s="10"/>
      <c r="BX655" s="10"/>
      <c r="BY655" s="10"/>
      <c r="BZ655" s="10"/>
    </row>
    <row r="656" spans="64:78">
      <c r="BL656" s="2"/>
      <c r="BM656" s="53" t="s">
        <v>665</v>
      </c>
      <c r="BN656" s="15"/>
      <c r="BO656" s="15"/>
      <c r="BP656" s="15"/>
      <c r="BQ656" s="10"/>
      <c r="BR656" s="15"/>
      <c r="BS656" s="123"/>
      <c r="BT656" s="123"/>
      <c r="BU656" s="123"/>
      <c r="BV656" s="10"/>
      <c r="BW656" s="10"/>
      <c r="BX656" s="10"/>
      <c r="BY656" s="10"/>
      <c r="BZ656" s="10"/>
    </row>
    <row r="657" spans="64:78">
      <c r="BL657" s="2"/>
      <c r="BM657" s="53" t="s">
        <v>666</v>
      </c>
      <c r="BN657" s="15"/>
      <c r="BO657" s="15"/>
      <c r="BP657" s="15"/>
      <c r="BQ657" s="10"/>
      <c r="BR657" s="15"/>
      <c r="BS657" s="123"/>
      <c r="BT657" s="123"/>
      <c r="BU657" s="123"/>
      <c r="BV657" s="10"/>
      <c r="BW657" s="10"/>
      <c r="BX657" s="10"/>
      <c r="BY657" s="10"/>
      <c r="BZ657" s="10"/>
    </row>
    <row r="658" spans="64:78">
      <c r="BL658" s="2"/>
      <c r="BM658" s="53" t="s">
        <v>667</v>
      </c>
      <c r="BN658" s="15"/>
      <c r="BO658" s="15"/>
      <c r="BP658" s="15"/>
      <c r="BQ658" s="10"/>
      <c r="BR658" s="15"/>
      <c r="BS658" s="123"/>
      <c r="BT658" s="123"/>
      <c r="BU658" s="123"/>
      <c r="BV658" s="10"/>
      <c r="BW658" s="10"/>
      <c r="BX658" s="10"/>
      <c r="BY658" s="10"/>
      <c r="BZ658" s="10"/>
    </row>
    <row r="659" spans="64:78">
      <c r="BL659" s="2"/>
      <c r="BM659" s="53" t="s">
        <v>668</v>
      </c>
      <c r="BN659" s="15"/>
      <c r="BO659" s="15"/>
      <c r="BP659" s="15"/>
      <c r="BQ659" s="10"/>
      <c r="BR659" s="15"/>
      <c r="BS659" s="123"/>
      <c r="BT659" s="123"/>
      <c r="BU659" s="123"/>
      <c r="BV659" s="10"/>
      <c r="BW659" s="10"/>
      <c r="BX659" s="10"/>
      <c r="BY659" s="10"/>
      <c r="BZ659" s="10"/>
    </row>
    <row r="660" spans="64:78">
      <c r="BL660" s="2"/>
      <c r="BM660" s="53" t="s">
        <v>669</v>
      </c>
      <c r="BN660" s="15"/>
      <c r="BO660" s="15"/>
      <c r="BP660" s="15"/>
      <c r="BQ660" s="10"/>
      <c r="BR660" s="15"/>
      <c r="BS660" s="123"/>
      <c r="BT660" s="123"/>
      <c r="BU660" s="123"/>
      <c r="BV660" s="10"/>
      <c r="BW660" s="10"/>
      <c r="BX660" s="10"/>
      <c r="BY660" s="10"/>
      <c r="BZ660" s="10"/>
    </row>
    <row r="661" spans="64:78">
      <c r="BL661" s="2"/>
      <c r="BM661" s="53" t="s">
        <v>670</v>
      </c>
      <c r="BN661" s="15"/>
      <c r="BO661" s="15"/>
      <c r="BP661" s="15"/>
      <c r="BQ661" s="10"/>
      <c r="BR661" s="15"/>
      <c r="BS661" s="123"/>
      <c r="BT661" s="123"/>
      <c r="BU661" s="123"/>
      <c r="BV661" s="10"/>
      <c r="BW661" s="10"/>
      <c r="BX661" s="10"/>
      <c r="BY661" s="10"/>
      <c r="BZ661" s="10"/>
    </row>
    <row r="662" spans="64:78">
      <c r="BL662" s="2"/>
      <c r="BM662" s="53" t="s">
        <v>671</v>
      </c>
      <c r="BN662" s="15"/>
      <c r="BO662" s="15"/>
      <c r="BP662" s="15"/>
      <c r="BQ662" s="10"/>
      <c r="BR662" s="15"/>
      <c r="BS662" s="123"/>
      <c r="BT662" s="123"/>
      <c r="BU662" s="123"/>
      <c r="BV662" s="10"/>
      <c r="BW662" s="10"/>
      <c r="BX662" s="10"/>
      <c r="BY662" s="10"/>
      <c r="BZ662" s="10"/>
    </row>
    <row r="663" spans="64:78">
      <c r="BL663" s="2"/>
      <c r="BM663" s="53" t="s">
        <v>672</v>
      </c>
      <c r="BN663" s="15"/>
      <c r="BO663" s="15"/>
      <c r="BP663" s="15"/>
      <c r="BQ663" s="10"/>
      <c r="BR663" s="15"/>
      <c r="BS663" s="123"/>
      <c r="BT663" s="123"/>
      <c r="BU663" s="123"/>
      <c r="BV663" s="10"/>
      <c r="BW663" s="10"/>
      <c r="BX663" s="10"/>
      <c r="BY663" s="10"/>
      <c r="BZ663" s="10"/>
    </row>
    <row r="664" spans="64:78">
      <c r="BL664" s="2"/>
      <c r="BM664" s="53" t="s">
        <v>673</v>
      </c>
      <c r="BN664" s="15"/>
      <c r="BO664" s="15"/>
      <c r="BP664" s="15"/>
      <c r="BQ664" s="10"/>
      <c r="BR664" s="15"/>
      <c r="BS664" s="123"/>
      <c r="BT664" s="123"/>
      <c r="BU664" s="123"/>
      <c r="BV664" s="10"/>
      <c r="BW664" s="10"/>
      <c r="BX664" s="10"/>
      <c r="BY664" s="10"/>
      <c r="BZ664" s="10"/>
    </row>
    <row r="665" spans="64:78">
      <c r="BL665" s="2"/>
      <c r="BM665" s="53" t="s">
        <v>674</v>
      </c>
      <c r="BN665" s="15"/>
      <c r="BO665" s="15"/>
      <c r="BP665" s="15"/>
      <c r="BQ665" s="10"/>
      <c r="BR665" s="15"/>
      <c r="BS665" s="123"/>
      <c r="BT665" s="123"/>
      <c r="BU665" s="123"/>
      <c r="BV665" s="10"/>
      <c r="BW665" s="10"/>
      <c r="BX665" s="10"/>
      <c r="BY665" s="10"/>
      <c r="BZ665" s="10"/>
    </row>
    <row r="666" spans="64:78">
      <c r="BL666" s="2"/>
      <c r="BM666" s="53" t="s">
        <v>675</v>
      </c>
      <c r="BN666" s="15"/>
      <c r="BO666" s="15"/>
      <c r="BP666" s="15"/>
      <c r="BQ666" s="10"/>
      <c r="BR666" s="15"/>
      <c r="BS666" s="123"/>
      <c r="BT666" s="123"/>
      <c r="BU666" s="123"/>
      <c r="BV666" s="10"/>
      <c r="BW666" s="10"/>
      <c r="BX666" s="10"/>
      <c r="BY666" s="10"/>
      <c r="BZ666" s="10"/>
    </row>
    <row r="667" spans="64:78">
      <c r="BL667" s="2"/>
      <c r="BM667" s="53" t="s">
        <v>16</v>
      </c>
      <c r="BN667" s="15"/>
      <c r="BO667" s="15"/>
      <c r="BP667" s="15"/>
      <c r="BQ667" s="10"/>
      <c r="BR667" s="15"/>
      <c r="BS667" s="123"/>
      <c r="BT667" s="123"/>
      <c r="BU667" s="123"/>
      <c r="BV667" s="10"/>
      <c r="BW667" s="10"/>
      <c r="BX667" s="10"/>
      <c r="BY667" s="10"/>
      <c r="BZ667" s="10"/>
    </row>
    <row r="668" spans="64:78">
      <c r="BL668" s="2"/>
      <c r="BM668" s="53" t="s">
        <v>676</v>
      </c>
      <c r="BN668" s="15"/>
      <c r="BO668" s="15"/>
      <c r="BP668" s="15"/>
      <c r="BQ668" s="10"/>
      <c r="BR668" s="15"/>
      <c r="BS668" s="123"/>
      <c r="BT668" s="123"/>
      <c r="BU668" s="123"/>
      <c r="BV668" s="10"/>
      <c r="BW668" s="10"/>
      <c r="BX668" s="10"/>
      <c r="BY668" s="10"/>
      <c r="BZ668" s="10"/>
    </row>
    <row r="669" spans="64:78">
      <c r="BL669" s="2"/>
      <c r="BM669" s="53" t="s">
        <v>677</v>
      </c>
      <c r="BN669" s="15"/>
      <c r="BO669" s="15"/>
      <c r="BP669" s="15"/>
      <c r="BQ669" s="10"/>
      <c r="BR669" s="15"/>
      <c r="BS669" s="123"/>
      <c r="BT669" s="123"/>
      <c r="BU669" s="123"/>
      <c r="BV669" s="10"/>
      <c r="BW669" s="10"/>
      <c r="BX669" s="10"/>
      <c r="BY669" s="10"/>
      <c r="BZ669" s="10"/>
    </row>
    <row r="670" spans="64:78">
      <c r="BL670" s="2"/>
      <c r="BM670" s="53" t="s">
        <v>678</v>
      </c>
      <c r="BN670" s="15"/>
      <c r="BO670" s="15"/>
      <c r="BP670" s="15"/>
      <c r="BQ670" s="10"/>
      <c r="BR670" s="15"/>
      <c r="BS670" s="123"/>
      <c r="BT670" s="123"/>
      <c r="BU670" s="123"/>
      <c r="BV670" s="10"/>
      <c r="BW670" s="10"/>
      <c r="BX670" s="10"/>
      <c r="BY670" s="10"/>
      <c r="BZ670" s="10"/>
    </row>
    <row r="671" spans="64:78">
      <c r="BL671" s="2"/>
      <c r="BM671" s="53" t="s">
        <v>679</v>
      </c>
      <c r="BN671" s="15"/>
      <c r="BO671" s="15"/>
      <c r="BP671" s="15"/>
      <c r="BQ671" s="10"/>
      <c r="BR671" s="15"/>
      <c r="BS671" s="123"/>
      <c r="BT671" s="123"/>
      <c r="BU671" s="123"/>
      <c r="BV671" s="10"/>
      <c r="BW671" s="10"/>
      <c r="BX671" s="10"/>
      <c r="BY671" s="10"/>
      <c r="BZ671" s="10"/>
    </row>
    <row r="672" spans="64:78">
      <c r="BL672" s="2"/>
      <c r="BM672" s="53" t="s">
        <v>680</v>
      </c>
      <c r="BN672" s="15"/>
      <c r="BO672" s="15"/>
      <c r="BP672" s="15"/>
      <c r="BQ672" s="10"/>
      <c r="BR672" s="15"/>
      <c r="BS672" s="123"/>
      <c r="BT672" s="123"/>
      <c r="BU672" s="123"/>
      <c r="BV672" s="10"/>
      <c r="BW672" s="10"/>
      <c r="BX672" s="10"/>
      <c r="BY672" s="10"/>
      <c r="BZ672" s="10"/>
    </row>
    <row r="673" spans="64:78">
      <c r="BL673" s="2"/>
      <c r="BM673" s="53" t="s">
        <v>681</v>
      </c>
      <c r="BN673" s="15"/>
      <c r="BO673" s="15"/>
      <c r="BP673" s="15"/>
      <c r="BQ673" s="10"/>
      <c r="BR673" s="15"/>
      <c r="BS673" s="123"/>
      <c r="BT673" s="123"/>
      <c r="BU673" s="123"/>
      <c r="BV673" s="10"/>
      <c r="BW673" s="10"/>
      <c r="BX673" s="10"/>
      <c r="BY673" s="10"/>
      <c r="BZ673" s="10"/>
    </row>
    <row r="674" spans="64:78">
      <c r="BL674" s="2"/>
      <c r="BM674" s="53" t="s">
        <v>682</v>
      </c>
      <c r="BN674" s="15"/>
      <c r="BO674" s="15"/>
      <c r="BP674" s="15"/>
      <c r="BQ674" s="10"/>
      <c r="BR674" s="15"/>
      <c r="BS674" s="123"/>
      <c r="BT674" s="123"/>
      <c r="BU674" s="123"/>
      <c r="BV674" s="10"/>
      <c r="BW674" s="10"/>
      <c r="BX674" s="10"/>
      <c r="BY674" s="10"/>
      <c r="BZ674" s="10"/>
    </row>
    <row r="675" spans="64:78">
      <c r="BL675" s="2"/>
      <c r="BM675" s="53" t="s">
        <v>683</v>
      </c>
      <c r="BN675" s="15"/>
      <c r="BO675" s="15"/>
      <c r="BP675" s="15"/>
      <c r="BQ675" s="10"/>
      <c r="BR675" s="15"/>
      <c r="BS675" s="123"/>
      <c r="BT675" s="123"/>
      <c r="BU675" s="123"/>
      <c r="BV675" s="10"/>
      <c r="BW675" s="10"/>
      <c r="BX675" s="10"/>
      <c r="BY675" s="10"/>
      <c r="BZ675" s="10"/>
    </row>
    <row r="676" spans="64:78">
      <c r="BL676" s="2"/>
      <c r="BM676" s="53" t="s">
        <v>684</v>
      </c>
      <c r="BN676" s="15"/>
      <c r="BO676" s="15"/>
      <c r="BP676" s="15"/>
      <c r="BQ676" s="10"/>
      <c r="BR676" s="15"/>
      <c r="BS676" s="123"/>
      <c r="BT676" s="123"/>
      <c r="BU676" s="123"/>
      <c r="BV676" s="10"/>
      <c r="BW676" s="10"/>
      <c r="BX676" s="10"/>
      <c r="BY676" s="10"/>
      <c r="BZ676" s="10"/>
    </row>
    <row r="677" spans="64:78">
      <c r="BL677" s="2"/>
      <c r="BM677" s="53" t="s">
        <v>685</v>
      </c>
      <c r="BN677" s="15"/>
      <c r="BO677" s="15"/>
      <c r="BP677" s="15"/>
      <c r="BQ677" s="10"/>
      <c r="BR677" s="15"/>
      <c r="BS677" s="123"/>
      <c r="BT677" s="123"/>
      <c r="BU677" s="123"/>
      <c r="BV677" s="10"/>
      <c r="BW677" s="10"/>
      <c r="BX677" s="10"/>
      <c r="BY677" s="10"/>
      <c r="BZ677" s="10"/>
    </row>
    <row r="678" spans="64:78">
      <c r="BL678" s="2"/>
      <c r="BM678" s="53" t="s">
        <v>686</v>
      </c>
      <c r="BN678" s="15"/>
      <c r="BO678" s="15"/>
      <c r="BP678" s="15"/>
      <c r="BQ678" s="10"/>
      <c r="BR678" s="15"/>
      <c r="BS678" s="123"/>
      <c r="BT678" s="123"/>
      <c r="BU678" s="123"/>
      <c r="BV678" s="10"/>
      <c r="BW678" s="10"/>
      <c r="BX678" s="10"/>
      <c r="BY678" s="10"/>
      <c r="BZ678" s="10"/>
    </row>
    <row r="679" spans="64:78">
      <c r="BL679" s="2"/>
      <c r="BM679" s="53" t="s">
        <v>687</v>
      </c>
      <c r="BN679" s="15"/>
      <c r="BO679" s="15"/>
      <c r="BP679" s="15"/>
      <c r="BQ679" s="10"/>
      <c r="BR679" s="15"/>
      <c r="BS679" s="123"/>
      <c r="BT679" s="123"/>
      <c r="BU679" s="123"/>
      <c r="BV679" s="10"/>
      <c r="BW679" s="10"/>
      <c r="BX679" s="10"/>
      <c r="BY679" s="10"/>
      <c r="BZ679" s="10"/>
    </row>
    <row r="680" spans="64:78">
      <c r="BL680" s="2"/>
      <c r="BM680" s="53" t="s">
        <v>688</v>
      </c>
      <c r="BN680" s="15"/>
      <c r="BO680" s="15"/>
      <c r="BP680" s="15"/>
      <c r="BQ680" s="10"/>
      <c r="BR680" s="15"/>
      <c r="BS680" s="123"/>
      <c r="BT680" s="123"/>
      <c r="BU680" s="123"/>
      <c r="BV680" s="10"/>
      <c r="BW680" s="10"/>
      <c r="BX680" s="10"/>
      <c r="BY680" s="10"/>
      <c r="BZ680" s="10"/>
    </row>
    <row r="681" spans="64:78">
      <c r="BL681" s="2"/>
      <c r="BM681" s="53" t="s">
        <v>689</v>
      </c>
      <c r="BN681" s="15"/>
      <c r="BO681" s="15"/>
      <c r="BP681" s="15"/>
      <c r="BQ681" s="10"/>
      <c r="BR681" s="15"/>
      <c r="BS681" s="123"/>
      <c r="BT681" s="123"/>
      <c r="BU681" s="123"/>
      <c r="BV681" s="10"/>
      <c r="BW681" s="10"/>
      <c r="BX681" s="10"/>
      <c r="BY681" s="10"/>
      <c r="BZ681" s="10"/>
    </row>
    <row r="682" spans="64:78">
      <c r="BL682" s="2"/>
      <c r="BM682" s="53" t="s">
        <v>690</v>
      </c>
      <c r="BN682" s="15"/>
      <c r="BO682" s="15"/>
      <c r="BP682" s="15"/>
      <c r="BQ682" s="10"/>
      <c r="BR682" s="15"/>
      <c r="BS682" s="123"/>
      <c r="BT682" s="123"/>
      <c r="BU682" s="123"/>
      <c r="BV682" s="10"/>
      <c r="BW682" s="10"/>
      <c r="BX682" s="10"/>
      <c r="BY682" s="10"/>
      <c r="BZ682" s="10"/>
    </row>
    <row r="683" spans="64:78">
      <c r="BL683" s="2"/>
      <c r="BM683" s="53" t="s">
        <v>691</v>
      </c>
      <c r="BN683" s="15"/>
      <c r="BO683" s="15"/>
      <c r="BP683" s="15"/>
      <c r="BQ683" s="10"/>
      <c r="BR683" s="15"/>
      <c r="BS683" s="123"/>
      <c r="BT683" s="123"/>
      <c r="BU683" s="123"/>
      <c r="BV683" s="10"/>
      <c r="BW683" s="10"/>
      <c r="BX683" s="10"/>
      <c r="BY683" s="10"/>
      <c r="BZ683" s="10"/>
    </row>
    <row r="684" spans="64:78">
      <c r="BL684" s="2"/>
      <c r="BM684" s="53" t="s">
        <v>692</v>
      </c>
      <c r="BN684" s="15"/>
      <c r="BO684" s="15"/>
      <c r="BP684" s="15"/>
      <c r="BQ684" s="10"/>
      <c r="BR684" s="15"/>
      <c r="BS684" s="123"/>
      <c r="BT684" s="123"/>
      <c r="BU684" s="123"/>
      <c r="BV684" s="10"/>
      <c r="BW684" s="10"/>
      <c r="BX684" s="10"/>
      <c r="BY684" s="10"/>
      <c r="BZ684" s="10"/>
    </row>
    <row r="685" spans="64:78">
      <c r="BL685" s="2"/>
      <c r="BM685" s="53" t="s">
        <v>693</v>
      </c>
      <c r="BN685" s="15"/>
      <c r="BO685" s="15"/>
      <c r="BP685" s="15"/>
      <c r="BQ685" s="10"/>
      <c r="BR685" s="15"/>
      <c r="BS685" s="123"/>
      <c r="BT685" s="123"/>
      <c r="BU685" s="123"/>
      <c r="BV685" s="10"/>
      <c r="BW685" s="10"/>
      <c r="BX685" s="10"/>
      <c r="BY685" s="10"/>
      <c r="BZ685" s="10"/>
    </row>
    <row r="686" spans="64:78">
      <c r="BL686" s="2"/>
      <c r="BM686" s="53" t="s">
        <v>694</v>
      </c>
      <c r="BN686" s="15"/>
      <c r="BO686" s="15"/>
      <c r="BP686" s="15"/>
      <c r="BQ686" s="10"/>
      <c r="BR686" s="15"/>
      <c r="BS686" s="123"/>
      <c r="BT686" s="123"/>
      <c r="BU686" s="123"/>
      <c r="BV686" s="10"/>
      <c r="BW686" s="10"/>
      <c r="BX686" s="10"/>
      <c r="BY686" s="10"/>
      <c r="BZ686" s="10"/>
    </row>
    <row r="687" spans="64:78">
      <c r="BL687" s="2"/>
      <c r="BM687" s="53" t="s">
        <v>695</v>
      </c>
      <c r="BN687" s="15"/>
      <c r="BO687" s="15"/>
      <c r="BP687" s="15"/>
      <c r="BQ687" s="10"/>
      <c r="BR687" s="15"/>
      <c r="BS687" s="123"/>
      <c r="BT687" s="123"/>
      <c r="BU687" s="123"/>
      <c r="BV687" s="10"/>
      <c r="BW687" s="10"/>
      <c r="BX687" s="10"/>
      <c r="BY687" s="10"/>
      <c r="BZ687" s="10"/>
    </row>
    <row r="688" spans="64:78">
      <c r="BL688" s="2"/>
      <c r="BM688" s="53" t="s">
        <v>696</v>
      </c>
      <c r="BN688" s="15"/>
      <c r="BO688" s="15"/>
      <c r="BP688" s="15"/>
      <c r="BQ688" s="10"/>
      <c r="BR688" s="15"/>
      <c r="BS688" s="123"/>
      <c r="BT688" s="123"/>
      <c r="BU688" s="123"/>
      <c r="BV688" s="10"/>
      <c r="BW688" s="10"/>
      <c r="BX688" s="10"/>
      <c r="BY688" s="10"/>
      <c r="BZ688" s="10"/>
    </row>
    <row r="689" spans="64:78">
      <c r="BL689" s="2"/>
      <c r="BM689" s="53" t="s">
        <v>697</v>
      </c>
      <c r="BN689" s="15"/>
      <c r="BO689" s="15"/>
      <c r="BP689" s="15"/>
      <c r="BQ689" s="10"/>
      <c r="BR689" s="15"/>
      <c r="BS689" s="123"/>
      <c r="BT689" s="123"/>
      <c r="BU689" s="123"/>
      <c r="BV689" s="10"/>
      <c r="BW689" s="10"/>
      <c r="BX689" s="10"/>
      <c r="BY689" s="10"/>
      <c r="BZ689" s="10"/>
    </row>
    <row r="690" spans="64:78">
      <c r="BL690" s="2"/>
      <c r="BM690" s="53" t="s">
        <v>698</v>
      </c>
      <c r="BN690" s="15"/>
      <c r="BO690" s="15"/>
      <c r="BP690" s="15"/>
      <c r="BQ690" s="10"/>
      <c r="BR690" s="15"/>
      <c r="BS690" s="123"/>
      <c r="BT690" s="123"/>
      <c r="BU690" s="123"/>
      <c r="BV690" s="10"/>
      <c r="BW690" s="10"/>
      <c r="BX690" s="10"/>
      <c r="BY690" s="10"/>
      <c r="BZ690" s="10"/>
    </row>
    <row r="691" spans="64:78">
      <c r="BL691" s="2"/>
      <c r="BM691" s="53" t="s">
        <v>699</v>
      </c>
      <c r="BN691" s="15"/>
      <c r="BO691" s="15"/>
      <c r="BP691" s="15"/>
      <c r="BQ691" s="10"/>
      <c r="BR691" s="15"/>
      <c r="BS691" s="123"/>
      <c r="BT691" s="123"/>
      <c r="BU691" s="123"/>
      <c r="BV691" s="10"/>
      <c r="BW691" s="10"/>
      <c r="BX691" s="10"/>
      <c r="BY691" s="10"/>
      <c r="BZ691" s="10"/>
    </row>
    <row r="692" spans="64:78">
      <c r="BL692" s="2"/>
      <c r="BM692" s="53" t="s">
        <v>700</v>
      </c>
      <c r="BN692" s="15"/>
      <c r="BO692" s="15"/>
      <c r="BP692" s="15"/>
      <c r="BQ692" s="10"/>
      <c r="BR692" s="15"/>
      <c r="BS692" s="123"/>
      <c r="BT692" s="123"/>
      <c r="BU692" s="123"/>
      <c r="BV692" s="10"/>
      <c r="BW692" s="10"/>
      <c r="BX692" s="10"/>
      <c r="BY692" s="10"/>
      <c r="BZ692" s="10"/>
    </row>
    <row r="693" spans="64:78">
      <c r="BL693" s="2"/>
      <c r="BM693" s="53" t="s">
        <v>701</v>
      </c>
      <c r="BN693" s="15"/>
      <c r="BO693" s="15"/>
      <c r="BP693" s="15"/>
      <c r="BQ693" s="10"/>
      <c r="BR693" s="15"/>
      <c r="BS693" s="123"/>
      <c r="BT693" s="123"/>
      <c r="BU693" s="123"/>
      <c r="BV693" s="10"/>
      <c r="BW693" s="10"/>
      <c r="BX693" s="10"/>
      <c r="BY693" s="10"/>
      <c r="BZ693" s="10"/>
    </row>
    <row r="694" spans="64:78">
      <c r="BL694" s="2"/>
      <c r="BM694" s="53" t="s">
        <v>702</v>
      </c>
      <c r="BN694" s="15"/>
      <c r="BO694" s="15"/>
      <c r="BP694" s="15"/>
      <c r="BQ694" s="10"/>
      <c r="BR694" s="15"/>
      <c r="BS694" s="123"/>
      <c r="BT694" s="123"/>
      <c r="BU694" s="123"/>
      <c r="BV694" s="10"/>
      <c r="BW694" s="10"/>
      <c r="BX694" s="10"/>
      <c r="BY694" s="10"/>
      <c r="BZ694" s="10"/>
    </row>
    <row r="695" spans="64:78">
      <c r="BL695" s="2"/>
      <c r="BM695" s="53" t="s">
        <v>703</v>
      </c>
      <c r="BN695" s="15"/>
      <c r="BO695" s="15"/>
      <c r="BP695" s="15"/>
      <c r="BQ695" s="10"/>
      <c r="BR695" s="15"/>
      <c r="BS695" s="123"/>
      <c r="BT695" s="123"/>
      <c r="BU695" s="123"/>
      <c r="BV695" s="10"/>
      <c r="BW695" s="10"/>
      <c r="BX695" s="10"/>
      <c r="BY695" s="10"/>
      <c r="BZ695" s="10"/>
    </row>
    <row r="696" spans="64:78">
      <c r="BL696" s="2"/>
      <c r="BM696" s="53" t="s">
        <v>704</v>
      </c>
      <c r="BN696" s="15"/>
      <c r="BO696" s="15"/>
      <c r="BP696" s="15"/>
      <c r="BQ696" s="10"/>
      <c r="BR696" s="15"/>
      <c r="BS696" s="123"/>
      <c r="BT696" s="123"/>
      <c r="BU696" s="123"/>
      <c r="BV696" s="10"/>
      <c r="BW696" s="10"/>
      <c r="BX696" s="10"/>
      <c r="BY696" s="10"/>
      <c r="BZ696" s="10"/>
    </row>
    <row r="697" spans="64:78">
      <c r="BL697" s="2"/>
      <c r="BM697" s="53" t="s">
        <v>705</v>
      </c>
      <c r="BN697" s="15"/>
      <c r="BO697" s="15"/>
      <c r="BP697" s="15"/>
      <c r="BQ697" s="10"/>
      <c r="BR697" s="15"/>
      <c r="BS697" s="123"/>
      <c r="BT697" s="123"/>
      <c r="BU697" s="123"/>
      <c r="BV697" s="10"/>
      <c r="BW697" s="10"/>
      <c r="BX697" s="10"/>
      <c r="BY697" s="10"/>
      <c r="BZ697" s="10"/>
    </row>
    <row r="698" spans="64:78">
      <c r="BL698" s="2"/>
      <c r="BM698" s="53" t="s">
        <v>706</v>
      </c>
      <c r="BN698" s="15"/>
      <c r="BO698" s="15"/>
      <c r="BP698" s="15"/>
      <c r="BQ698" s="10"/>
      <c r="BR698" s="15"/>
      <c r="BS698" s="123"/>
      <c r="BT698" s="123"/>
      <c r="BU698" s="123"/>
      <c r="BV698" s="10"/>
      <c r="BW698" s="10"/>
      <c r="BX698" s="10"/>
      <c r="BY698" s="10"/>
      <c r="BZ698" s="10"/>
    </row>
    <row r="699" spans="64:78">
      <c r="BL699" s="2"/>
      <c r="BM699" s="53" t="s">
        <v>707</v>
      </c>
      <c r="BN699" s="15"/>
      <c r="BO699" s="15"/>
      <c r="BP699" s="15"/>
      <c r="BQ699" s="10"/>
      <c r="BR699" s="15"/>
      <c r="BS699" s="123"/>
      <c r="BT699" s="123"/>
      <c r="BU699" s="123"/>
      <c r="BV699" s="10"/>
      <c r="BW699" s="10"/>
      <c r="BX699" s="10"/>
      <c r="BY699" s="10"/>
      <c r="BZ699" s="10"/>
    </row>
    <row r="700" spans="64:78">
      <c r="BL700" s="2"/>
      <c r="BM700" s="53" t="s">
        <v>708</v>
      </c>
      <c r="BN700" s="15"/>
      <c r="BO700" s="15"/>
      <c r="BP700" s="15"/>
      <c r="BQ700" s="10"/>
      <c r="BR700" s="15"/>
      <c r="BS700" s="123"/>
      <c r="BT700" s="123"/>
      <c r="BU700" s="123"/>
      <c r="BV700" s="10"/>
      <c r="BW700" s="10"/>
      <c r="BX700" s="10"/>
      <c r="BY700" s="10"/>
      <c r="BZ700" s="10"/>
    </row>
    <row r="701" spans="64:78">
      <c r="BL701" s="2"/>
      <c r="BM701" s="53" t="s">
        <v>709</v>
      </c>
      <c r="BN701" s="15"/>
      <c r="BO701" s="15"/>
      <c r="BP701" s="15"/>
      <c r="BQ701" s="10"/>
      <c r="BR701" s="15"/>
      <c r="BS701" s="123"/>
      <c r="BT701" s="123"/>
      <c r="BU701" s="123"/>
      <c r="BV701" s="10"/>
      <c r="BW701" s="10"/>
      <c r="BX701" s="10"/>
      <c r="BY701" s="10"/>
      <c r="BZ701" s="10"/>
    </row>
    <row r="702" spans="64:78">
      <c r="BL702" s="2"/>
      <c r="BM702" s="53" t="s">
        <v>710</v>
      </c>
      <c r="BN702" s="15"/>
      <c r="BO702" s="15"/>
      <c r="BP702" s="15"/>
      <c r="BQ702" s="10"/>
      <c r="BR702" s="15"/>
      <c r="BS702" s="123"/>
      <c r="BT702" s="123"/>
      <c r="BU702" s="123"/>
      <c r="BV702" s="10"/>
      <c r="BW702" s="10"/>
      <c r="BX702" s="10"/>
      <c r="BY702" s="10"/>
      <c r="BZ702" s="10"/>
    </row>
    <row r="703" spans="64:78">
      <c r="BL703" s="2"/>
      <c r="BM703" s="53" t="s">
        <v>711</v>
      </c>
      <c r="BN703" s="15"/>
      <c r="BO703" s="15"/>
      <c r="BP703" s="15"/>
      <c r="BQ703" s="10"/>
      <c r="BR703" s="15"/>
      <c r="BS703" s="123"/>
      <c r="BT703" s="123"/>
      <c r="BU703" s="123"/>
      <c r="BV703" s="10"/>
      <c r="BW703" s="10"/>
      <c r="BX703" s="10"/>
      <c r="BY703" s="10"/>
      <c r="BZ703" s="10"/>
    </row>
    <row r="704" spans="64:78">
      <c r="BL704" s="2"/>
      <c r="BM704" s="53" t="s">
        <v>712</v>
      </c>
      <c r="BN704" s="15"/>
      <c r="BO704" s="15"/>
      <c r="BP704" s="15"/>
      <c r="BQ704" s="10"/>
      <c r="BR704" s="15"/>
      <c r="BS704" s="123"/>
      <c r="BT704" s="123"/>
      <c r="BU704" s="123"/>
      <c r="BV704" s="10"/>
      <c r="BW704" s="10"/>
      <c r="BX704" s="10"/>
      <c r="BY704" s="10"/>
      <c r="BZ704" s="10"/>
    </row>
    <row r="705" spans="64:78">
      <c r="BL705" s="2"/>
      <c r="BM705" s="53" t="s">
        <v>713</v>
      </c>
      <c r="BN705" s="15"/>
      <c r="BO705" s="15"/>
      <c r="BP705" s="15"/>
      <c r="BQ705" s="10"/>
      <c r="BR705" s="15"/>
      <c r="BS705" s="123"/>
      <c r="BT705" s="123"/>
      <c r="BU705" s="123"/>
      <c r="BV705" s="10"/>
      <c r="BW705" s="10"/>
      <c r="BX705" s="10"/>
      <c r="BY705" s="10"/>
      <c r="BZ705" s="10"/>
    </row>
    <row r="706" spans="64:78">
      <c r="BL706" s="2"/>
      <c r="BM706" s="53" t="s">
        <v>714</v>
      </c>
      <c r="BN706" s="15"/>
      <c r="BO706" s="15"/>
      <c r="BP706" s="15"/>
      <c r="BQ706" s="10"/>
      <c r="BR706" s="15"/>
      <c r="BS706" s="123"/>
      <c r="BT706" s="123"/>
      <c r="BU706" s="123"/>
      <c r="BV706" s="10"/>
      <c r="BW706" s="10"/>
      <c r="BX706" s="10"/>
      <c r="BY706" s="10"/>
      <c r="BZ706" s="10"/>
    </row>
    <row r="707" spans="64:78">
      <c r="BL707" s="2"/>
      <c r="BM707" s="53" t="s">
        <v>715</v>
      </c>
      <c r="BN707" s="15"/>
      <c r="BO707" s="15"/>
      <c r="BP707" s="15"/>
      <c r="BQ707" s="10"/>
      <c r="BR707" s="15"/>
      <c r="BS707" s="123"/>
      <c r="BT707" s="123"/>
      <c r="BU707" s="123"/>
      <c r="BV707" s="10"/>
      <c r="BW707" s="10"/>
      <c r="BX707" s="10"/>
      <c r="BY707" s="10"/>
      <c r="BZ707" s="10"/>
    </row>
    <row r="708" spans="64:78">
      <c r="BL708" s="2"/>
      <c r="BM708" s="53" t="s">
        <v>716</v>
      </c>
      <c r="BN708" s="15"/>
      <c r="BO708" s="15"/>
      <c r="BP708" s="15"/>
      <c r="BQ708" s="10"/>
      <c r="BR708" s="15"/>
      <c r="BS708" s="123"/>
      <c r="BT708" s="123"/>
      <c r="BU708" s="123"/>
      <c r="BV708" s="10"/>
      <c r="BW708" s="10"/>
      <c r="BX708" s="10"/>
      <c r="BY708" s="10"/>
      <c r="BZ708" s="10"/>
    </row>
    <row r="709" spans="64:78">
      <c r="BL709" s="2"/>
      <c r="BM709" s="53" t="s">
        <v>717</v>
      </c>
      <c r="BN709" s="15"/>
      <c r="BO709" s="15"/>
      <c r="BP709" s="15"/>
      <c r="BQ709" s="10"/>
      <c r="BR709" s="15"/>
      <c r="BS709" s="123"/>
      <c r="BT709" s="123"/>
      <c r="BU709" s="123"/>
      <c r="BV709" s="10"/>
      <c r="BW709" s="10"/>
      <c r="BX709" s="10"/>
      <c r="BY709" s="10"/>
      <c r="BZ709" s="10"/>
    </row>
    <row r="710" spans="64:78">
      <c r="BL710" s="2"/>
      <c r="BM710" s="53" t="s">
        <v>718</v>
      </c>
      <c r="BN710" s="15"/>
      <c r="BO710" s="15"/>
      <c r="BP710" s="15"/>
      <c r="BQ710" s="10"/>
      <c r="BR710" s="15"/>
      <c r="BS710" s="123"/>
      <c r="BT710" s="123"/>
      <c r="BU710" s="123"/>
      <c r="BV710" s="10"/>
      <c r="BW710" s="10"/>
      <c r="BX710" s="10"/>
      <c r="BY710" s="10"/>
      <c r="BZ710" s="10"/>
    </row>
    <row r="711" spans="64:78">
      <c r="BL711" s="2"/>
      <c r="BM711" s="53" t="s">
        <v>719</v>
      </c>
      <c r="BN711" s="15"/>
      <c r="BO711" s="15"/>
      <c r="BP711" s="15"/>
      <c r="BQ711" s="10"/>
      <c r="BR711" s="15"/>
      <c r="BS711" s="123"/>
      <c r="BT711" s="123"/>
      <c r="BU711" s="123"/>
      <c r="BV711" s="10"/>
      <c r="BW711" s="10"/>
      <c r="BX711" s="10"/>
      <c r="BY711" s="10"/>
      <c r="BZ711" s="10"/>
    </row>
    <row r="712" spans="64:78">
      <c r="BL712" s="2"/>
      <c r="BM712" s="53" t="s">
        <v>720</v>
      </c>
      <c r="BN712" s="15"/>
      <c r="BO712" s="15"/>
      <c r="BP712" s="15"/>
      <c r="BQ712" s="10"/>
      <c r="BR712" s="15"/>
      <c r="BS712" s="123"/>
      <c r="BT712" s="123"/>
      <c r="BU712" s="123"/>
      <c r="BV712" s="10"/>
      <c r="BW712" s="10"/>
      <c r="BX712" s="10"/>
      <c r="BY712" s="10"/>
      <c r="BZ712" s="10"/>
    </row>
    <row r="713" spans="64:78">
      <c r="BL713" s="2"/>
      <c r="BM713" s="53" t="s">
        <v>721</v>
      </c>
      <c r="BN713" s="15"/>
      <c r="BO713" s="15"/>
      <c r="BP713" s="15"/>
      <c r="BQ713" s="10"/>
      <c r="BR713" s="15"/>
      <c r="BS713" s="123"/>
      <c r="BT713" s="123"/>
      <c r="BU713" s="123"/>
      <c r="BV713" s="10"/>
      <c r="BW713" s="10"/>
      <c r="BX713" s="10"/>
      <c r="BY713" s="10"/>
      <c r="BZ713" s="10"/>
    </row>
    <row r="714" spans="64:78">
      <c r="BL714" s="2"/>
      <c r="BM714" s="53" t="s">
        <v>722</v>
      </c>
      <c r="BN714" s="15"/>
      <c r="BO714" s="15"/>
      <c r="BP714" s="15"/>
      <c r="BQ714" s="10"/>
      <c r="BR714" s="15"/>
      <c r="BS714" s="123"/>
      <c r="BT714" s="123"/>
      <c r="BU714" s="123"/>
      <c r="BV714" s="10"/>
      <c r="BW714" s="10"/>
      <c r="BX714" s="10"/>
      <c r="BY714" s="10"/>
      <c r="BZ714" s="10"/>
    </row>
    <row r="715" spans="64:78">
      <c r="BL715" s="2"/>
      <c r="BM715" s="53" t="s">
        <v>723</v>
      </c>
      <c r="BN715" s="15"/>
      <c r="BO715" s="15"/>
      <c r="BP715" s="15"/>
      <c r="BQ715" s="10"/>
      <c r="BR715" s="15"/>
      <c r="BS715" s="123"/>
      <c r="BT715" s="123"/>
      <c r="BU715" s="123"/>
      <c r="BV715" s="10"/>
      <c r="BW715" s="10"/>
      <c r="BX715" s="10"/>
      <c r="BY715" s="10"/>
      <c r="BZ715" s="10"/>
    </row>
    <row r="716" spans="64:78">
      <c r="BL716" s="2"/>
      <c r="BM716" s="53" t="s">
        <v>724</v>
      </c>
      <c r="BN716" s="15"/>
      <c r="BO716" s="15"/>
      <c r="BP716" s="15"/>
      <c r="BQ716" s="10"/>
      <c r="BR716" s="15"/>
      <c r="BS716" s="123"/>
      <c r="BT716" s="123"/>
      <c r="BU716" s="123"/>
      <c r="BV716" s="10"/>
      <c r="BW716" s="10"/>
      <c r="BX716" s="10"/>
      <c r="BY716" s="10"/>
      <c r="BZ716" s="10"/>
    </row>
    <row r="717" spans="64:78">
      <c r="BL717" s="2"/>
      <c r="BM717" s="53" t="s">
        <v>725</v>
      </c>
      <c r="BN717" s="15"/>
      <c r="BO717" s="15"/>
      <c r="BP717" s="15"/>
      <c r="BQ717" s="10"/>
      <c r="BR717" s="15"/>
      <c r="BS717" s="123"/>
      <c r="BT717" s="123"/>
      <c r="BU717" s="123"/>
      <c r="BV717" s="10"/>
      <c r="BW717" s="10"/>
      <c r="BX717" s="10"/>
      <c r="BY717" s="10"/>
      <c r="BZ717" s="10"/>
    </row>
    <row r="718" spans="64:78">
      <c r="BL718" s="2"/>
      <c r="BM718" s="53" t="s">
        <v>726</v>
      </c>
      <c r="BN718" s="15"/>
      <c r="BO718" s="15"/>
      <c r="BP718" s="15"/>
      <c r="BQ718" s="10"/>
      <c r="BR718" s="15"/>
      <c r="BS718" s="123"/>
      <c r="BT718" s="123"/>
      <c r="BU718" s="123"/>
      <c r="BV718" s="10"/>
      <c r="BW718" s="10"/>
      <c r="BX718" s="10"/>
      <c r="BY718" s="10"/>
      <c r="BZ718" s="10"/>
    </row>
    <row r="719" spans="64:78">
      <c r="BL719" s="2"/>
      <c r="BM719" s="53" t="s">
        <v>727</v>
      </c>
      <c r="BN719" s="15"/>
      <c r="BO719" s="15"/>
      <c r="BP719" s="15"/>
      <c r="BQ719" s="10"/>
      <c r="BR719" s="15"/>
      <c r="BS719" s="123"/>
      <c r="BT719" s="123"/>
      <c r="BU719" s="123"/>
      <c r="BV719" s="10"/>
      <c r="BW719" s="10"/>
      <c r="BX719" s="10"/>
      <c r="BY719" s="10"/>
      <c r="BZ719" s="10"/>
    </row>
    <row r="720" spans="64:78">
      <c r="BL720" s="2"/>
      <c r="BM720" s="53" t="s">
        <v>728</v>
      </c>
      <c r="BN720" s="15"/>
      <c r="BO720" s="15"/>
      <c r="BP720" s="15"/>
      <c r="BQ720" s="10"/>
      <c r="BR720" s="15"/>
      <c r="BS720" s="123"/>
      <c r="BT720" s="123"/>
      <c r="BU720" s="123"/>
      <c r="BV720" s="10"/>
      <c r="BW720" s="10"/>
      <c r="BX720" s="10"/>
      <c r="BY720" s="10"/>
      <c r="BZ720" s="10"/>
    </row>
    <row r="721" spans="64:78">
      <c r="BL721" s="2"/>
      <c r="BM721" s="53" t="s">
        <v>729</v>
      </c>
      <c r="BN721" s="15"/>
      <c r="BO721" s="15"/>
      <c r="BP721" s="15"/>
      <c r="BQ721" s="10"/>
      <c r="BR721" s="15"/>
      <c r="BS721" s="123"/>
      <c r="BT721" s="123"/>
      <c r="BU721" s="123"/>
      <c r="BV721" s="10"/>
      <c r="BW721" s="10"/>
      <c r="BX721" s="10"/>
      <c r="BY721" s="10"/>
      <c r="BZ721" s="10"/>
    </row>
    <row r="722" spans="64:78">
      <c r="BL722" s="2"/>
      <c r="BM722" s="53" t="s">
        <v>730</v>
      </c>
      <c r="BN722" s="15"/>
      <c r="BO722" s="15"/>
      <c r="BP722" s="15"/>
      <c r="BQ722" s="10"/>
      <c r="BR722" s="15"/>
      <c r="BS722" s="123"/>
      <c r="BT722" s="123"/>
      <c r="BU722" s="123"/>
      <c r="BV722" s="10"/>
      <c r="BW722" s="10"/>
      <c r="BX722" s="10"/>
      <c r="BY722" s="10"/>
      <c r="BZ722" s="10"/>
    </row>
    <row r="723" spans="64:78">
      <c r="BL723" s="2"/>
      <c r="BM723" s="53" t="s">
        <v>731</v>
      </c>
      <c r="BN723" s="15"/>
      <c r="BO723" s="15"/>
      <c r="BP723" s="15"/>
      <c r="BQ723" s="10"/>
      <c r="BR723" s="15"/>
      <c r="BS723" s="123"/>
      <c r="BT723" s="123"/>
      <c r="BU723" s="123"/>
      <c r="BV723" s="10"/>
      <c r="BW723" s="10"/>
      <c r="BX723" s="10"/>
      <c r="BY723" s="10"/>
      <c r="BZ723" s="10"/>
    </row>
    <row r="724" spans="64:78">
      <c r="BL724" s="2"/>
      <c r="BM724" s="53" t="s">
        <v>732</v>
      </c>
      <c r="BN724" s="15"/>
      <c r="BO724" s="15"/>
      <c r="BP724" s="15"/>
      <c r="BQ724" s="10"/>
      <c r="BR724" s="15"/>
      <c r="BS724" s="123"/>
      <c r="BT724" s="123"/>
      <c r="BU724" s="123"/>
      <c r="BV724" s="10"/>
      <c r="BW724" s="10"/>
      <c r="BX724" s="10"/>
      <c r="BY724" s="10"/>
      <c r="BZ724" s="10"/>
    </row>
    <row r="725" spans="64:78">
      <c r="BL725" s="2"/>
      <c r="BM725" s="53" t="s">
        <v>733</v>
      </c>
      <c r="BN725" s="15"/>
      <c r="BO725" s="15"/>
      <c r="BP725" s="15"/>
      <c r="BQ725" s="10"/>
      <c r="BR725" s="15"/>
      <c r="BS725" s="123"/>
      <c r="BT725" s="123"/>
      <c r="BU725" s="123"/>
      <c r="BV725" s="10"/>
      <c r="BW725" s="10"/>
      <c r="BX725" s="10"/>
      <c r="BY725" s="10"/>
      <c r="BZ725" s="10"/>
    </row>
    <row r="726" spans="64:78">
      <c r="BL726" s="2"/>
      <c r="BM726" s="53" t="s">
        <v>734</v>
      </c>
      <c r="BN726" s="15"/>
      <c r="BO726" s="15"/>
      <c r="BP726" s="15"/>
      <c r="BQ726" s="10"/>
      <c r="BR726" s="15"/>
      <c r="BS726" s="123"/>
      <c r="BT726" s="123"/>
      <c r="BU726" s="123"/>
      <c r="BV726" s="10"/>
      <c r="BW726" s="10"/>
      <c r="BX726" s="10"/>
      <c r="BY726" s="10"/>
      <c r="BZ726" s="10"/>
    </row>
    <row r="727" spans="64:78">
      <c r="BL727" s="2"/>
      <c r="BM727" s="53" t="s">
        <v>735</v>
      </c>
      <c r="BN727" s="15"/>
      <c r="BO727" s="15"/>
      <c r="BP727" s="15"/>
      <c r="BQ727" s="10"/>
      <c r="BR727" s="15"/>
      <c r="BS727" s="123"/>
      <c r="BT727" s="123"/>
      <c r="BU727" s="123"/>
      <c r="BV727" s="10"/>
      <c r="BW727" s="10"/>
      <c r="BX727" s="10"/>
      <c r="BY727" s="10"/>
      <c r="BZ727" s="10"/>
    </row>
    <row r="728" spans="64:78">
      <c r="BL728" s="2"/>
      <c r="BM728" s="53" t="s">
        <v>736</v>
      </c>
      <c r="BN728" s="15"/>
      <c r="BO728" s="15"/>
      <c r="BP728" s="15"/>
      <c r="BQ728" s="10"/>
      <c r="BR728" s="15"/>
      <c r="BS728" s="123"/>
      <c r="BT728" s="123"/>
      <c r="BU728" s="123"/>
      <c r="BV728" s="10"/>
      <c r="BW728" s="10"/>
      <c r="BX728" s="10"/>
      <c r="BY728" s="10"/>
      <c r="BZ728" s="10"/>
    </row>
    <row r="729" spans="64:78">
      <c r="BL729" s="2"/>
      <c r="BM729" s="53" t="s">
        <v>737</v>
      </c>
      <c r="BN729" s="15"/>
      <c r="BO729" s="15"/>
      <c r="BP729" s="15"/>
      <c r="BQ729" s="10"/>
      <c r="BR729" s="15"/>
      <c r="BS729" s="123"/>
      <c r="BT729" s="123"/>
      <c r="BU729" s="123"/>
      <c r="BV729" s="10"/>
      <c r="BW729" s="10"/>
      <c r="BX729" s="10"/>
      <c r="BY729" s="10"/>
      <c r="BZ729" s="10"/>
    </row>
    <row r="730" spans="64:78">
      <c r="BL730" s="2"/>
      <c r="BM730" s="53" t="s">
        <v>738</v>
      </c>
      <c r="BN730" s="15"/>
      <c r="BO730" s="15"/>
      <c r="BP730" s="15"/>
      <c r="BQ730" s="10"/>
      <c r="BR730" s="15"/>
      <c r="BS730" s="123"/>
      <c r="BT730" s="123"/>
      <c r="BU730" s="123"/>
      <c r="BV730" s="10"/>
      <c r="BW730" s="10"/>
      <c r="BX730" s="10"/>
      <c r="BY730" s="10"/>
      <c r="BZ730" s="10"/>
    </row>
    <row r="731" spans="64:78">
      <c r="BL731" s="2"/>
      <c r="BM731" s="53" t="s">
        <v>739</v>
      </c>
      <c r="BN731" s="15"/>
      <c r="BO731" s="15"/>
      <c r="BP731" s="15"/>
      <c r="BQ731" s="10"/>
      <c r="BR731" s="15"/>
      <c r="BS731" s="123"/>
      <c r="BT731" s="123"/>
      <c r="BU731" s="123"/>
      <c r="BV731" s="10"/>
      <c r="BW731" s="10"/>
      <c r="BX731" s="10"/>
      <c r="BY731" s="10"/>
      <c r="BZ731" s="10"/>
    </row>
    <row r="732" spans="64:78">
      <c r="BL732" s="2"/>
      <c r="BM732" s="53" t="s">
        <v>740</v>
      </c>
      <c r="BN732" s="15"/>
      <c r="BO732" s="15"/>
      <c r="BP732" s="15"/>
      <c r="BQ732" s="10"/>
      <c r="BR732" s="15"/>
      <c r="BS732" s="123"/>
      <c r="BT732" s="123"/>
      <c r="BU732" s="123"/>
      <c r="BV732" s="10"/>
      <c r="BW732" s="10"/>
      <c r="BX732" s="10"/>
      <c r="BY732" s="10"/>
      <c r="BZ732" s="10"/>
    </row>
    <row r="733" spans="64:78">
      <c r="BL733" s="2"/>
      <c r="BM733" s="53" t="s">
        <v>741</v>
      </c>
      <c r="BN733" s="15"/>
      <c r="BO733" s="15"/>
      <c r="BP733" s="15"/>
      <c r="BQ733" s="10"/>
      <c r="BR733" s="15"/>
      <c r="BS733" s="123"/>
      <c r="BT733" s="123"/>
      <c r="BU733" s="123"/>
      <c r="BV733" s="10"/>
      <c r="BW733" s="10"/>
      <c r="BX733" s="10"/>
      <c r="BY733" s="10"/>
      <c r="BZ733" s="10"/>
    </row>
    <row r="734" spans="64:78">
      <c r="BL734" s="2"/>
      <c r="BM734" s="53" t="s">
        <v>742</v>
      </c>
      <c r="BN734" s="15"/>
      <c r="BO734" s="15"/>
      <c r="BP734" s="15"/>
      <c r="BQ734" s="10"/>
      <c r="BR734" s="15"/>
      <c r="BS734" s="123"/>
      <c r="BT734" s="123"/>
      <c r="BU734" s="123"/>
      <c r="BV734" s="10"/>
      <c r="BW734" s="10"/>
      <c r="BX734" s="10"/>
      <c r="BY734" s="10"/>
      <c r="BZ734" s="10"/>
    </row>
    <row r="735" spans="64:78">
      <c r="BL735" s="2"/>
      <c r="BM735" s="53" t="s">
        <v>743</v>
      </c>
      <c r="BN735" s="15"/>
      <c r="BO735" s="15"/>
      <c r="BP735" s="15"/>
      <c r="BQ735" s="10"/>
      <c r="BR735" s="15"/>
      <c r="BS735" s="123"/>
      <c r="BT735" s="123"/>
      <c r="BU735" s="123"/>
      <c r="BV735" s="10"/>
      <c r="BW735" s="10"/>
      <c r="BX735" s="10"/>
      <c r="BY735" s="10"/>
      <c r="BZ735" s="10"/>
    </row>
    <row r="736" spans="64:78">
      <c r="BL736" s="2"/>
      <c r="BM736" s="53" t="s">
        <v>744</v>
      </c>
      <c r="BN736" s="15"/>
      <c r="BO736" s="15"/>
      <c r="BP736" s="15"/>
      <c r="BQ736" s="10"/>
      <c r="BR736" s="15"/>
      <c r="BS736" s="123"/>
      <c r="BT736" s="123"/>
      <c r="BU736" s="123"/>
      <c r="BV736" s="10"/>
      <c r="BW736" s="10"/>
      <c r="BX736" s="10"/>
      <c r="BY736" s="10"/>
      <c r="BZ736" s="10"/>
    </row>
    <row r="737" spans="64:78">
      <c r="BL737" s="2"/>
      <c r="BM737" s="53" t="s">
        <v>745</v>
      </c>
      <c r="BN737" s="15"/>
      <c r="BO737" s="15"/>
      <c r="BP737" s="15"/>
      <c r="BQ737" s="10"/>
      <c r="BR737" s="15"/>
      <c r="BS737" s="123"/>
      <c r="BT737" s="123"/>
      <c r="BU737" s="123"/>
      <c r="BV737" s="10"/>
      <c r="BW737" s="10"/>
      <c r="BX737" s="10"/>
      <c r="BY737" s="10"/>
      <c r="BZ737" s="10"/>
    </row>
    <row r="738" spans="64:78">
      <c r="BL738" s="2"/>
      <c r="BM738" s="53" t="s">
        <v>746</v>
      </c>
      <c r="BN738" s="15"/>
      <c r="BO738" s="15"/>
      <c r="BP738" s="15"/>
      <c r="BQ738" s="10"/>
      <c r="BR738" s="15"/>
      <c r="BS738" s="123"/>
      <c r="BT738" s="123"/>
      <c r="BU738" s="123"/>
      <c r="BV738" s="10"/>
      <c r="BW738" s="10"/>
      <c r="BX738" s="10"/>
      <c r="BY738" s="10"/>
      <c r="BZ738" s="10"/>
    </row>
    <row r="739" spans="64:78">
      <c r="BL739" s="2"/>
      <c r="BM739" s="53" t="s">
        <v>747</v>
      </c>
      <c r="BN739" s="15"/>
      <c r="BO739" s="15"/>
      <c r="BP739" s="15"/>
      <c r="BQ739" s="10"/>
      <c r="BR739" s="15"/>
      <c r="BS739" s="123"/>
      <c r="BT739" s="123"/>
      <c r="BU739" s="123"/>
      <c r="BV739" s="10"/>
      <c r="BW739" s="10"/>
      <c r="BX739" s="10"/>
      <c r="BY739" s="10"/>
      <c r="BZ739" s="10"/>
    </row>
    <row r="740" spans="64:78">
      <c r="BL740" s="2"/>
      <c r="BM740" s="53" t="s">
        <v>748</v>
      </c>
      <c r="BN740" s="15"/>
      <c r="BO740" s="15"/>
      <c r="BP740" s="15"/>
      <c r="BQ740" s="10"/>
      <c r="BR740" s="15"/>
      <c r="BS740" s="123"/>
      <c r="BT740" s="123"/>
      <c r="BU740" s="123"/>
      <c r="BV740" s="10"/>
      <c r="BW740" s="10"/>
      <c r="BX740" s="10"/>
      <c r="BY740" s="10"/>
      <c r="BZ740" s="10"/>
    </row>
    <row r="741" spans="64:78">
      <c r="BL741" s="2"/>
      <c r="BM741" s="53" t="s">
        <v>749</v>
      </c>
      <c r="BN741" s="15"/>
      <c r="BO741" s="15"/>
      <c r="BP741" s="15"/>
      <c r="BQ741" s="10"/>
      <c r="BR741" s="15"/>
      <c r="BS741" s="123"/>
      <c r="BT741" s="123"/>
      <c r="BU741" s="123"/>
      <c r="BV741" s="10"/>
      <c r="BW741" s="10"/>
      <c r="BX741" s="10"/>
      <c r="BY741" s="10"/>
      <c r="BZ741" s="10"/>
    </row>
    <row r="742" spans="64:78">
      <c r="BL742" s="2"/>
      <c r="BM742" s="53" t="s">
        <v>750</v>
      </c>
      <c r="BN742" s="15"/>
      <c r="BO742" s="15"/>
      <c r="BP742" s="15"/>
      <c r="BQ742" s="10"/>
      <c r="BR742" s="15"/>
      <c r="BS742" s="123"/>
      <c r="BT742" s="123"/>
      <c r="BU742" s="123"/>
      <c r="BV742" s="10"/>
      <c r="BW742" s="10"/>
      <c r="BX742" s="10"/>
      <c r="BY742" s="10"/>
      <c r="BZ742" s="10"/>
    </row>
    <row r="743" spans="64:78">
      <c r="BL743" s="2"/>
      <c r="BM743" s="53" t="s">
        <v>751</v>
      </c>
      <c r="BN743" s="15"/>
      <c r="BO743" s="15"/>
      <c r="BP743" s="15"/>
      <c r="BQ743" s="10"/>
      <c r="BR743" s="15"/>
      <c r="BS743" s="123"/>
      <c r="BT743" s="123"/>
      <c r="BU743" s="123"/>
      <c r="BV743" s="10"/>
      <c r="BW743" s="10"/>
      <c r="BX743" s="10"/>
      <c r="BY743" s="10"/>
      <c r="BZ743" s="10"/>
    </row>
    <row r="744" spans="64:78">
      <c r="BL744" s="2"/>
      <c r="BM744" s="53" t="s">
        <v>752</v>
      </c>
      <c r="BN744" s="15"/>
      <c r="BO744" s="15"/>
      <c r="BP744" s="15"/>
      <c r="BQ744" s="10"/>
      <c r="BR744" s="15"/>
      <c r="BS744" s="123"/>
      <c r="BT744" s="123"/>
      <c r="BU744" s="123"/>
      <c r="BV744" s="10"/>
      <c r="BW744" s="10"/>
      <c r="BX744" s="10"/>
      <c r="BY744" s="10"/>
      <c r="BZ744" s="10"/>
    </row>
    <row r="745" spans="64:78">
      <c r="BL745" s="2"/>
      <c r="BM745" s="53" t="s">
        <v>753</v>
      </c>
      <c r="BN745" s="15"/>
      <c r="BO745" s="15"/>
      <c r="BP745" s="15"/>
      <c r="BQ745" s="10"/>
      <c r="BR745" s="15"/>
      <c r="BS745" s="123"/>
      <c r="BT745" s="123"/>
      <c r="BU745" s="123"/>
      <c r="BV745" s="10"/>
      <c r="BW745" s="10"/>
      <c r="BX745" s="10"/>
      <c r="BY745" s="10"/>
      <c r="BZ745" s="10"/>
    </row>
    <row r="746" spans="64:78">
      <c r="BL746" s="2"/>
      <c r="BM746" s="53" t="s">
        <v>754</v>
      </c>
      <c r="BN746" s="15"/>
      <c r="BO746" s="15"/>
      <c r="BP746" s="15"/>
      <c r="BQ746" s="10"/>
      <c r="BR746" s="15"/>
      <c r="BS746" s="123"/>
      <c r="BT746" s="123"/>
      <c r="BU746" s="123"/>
      <c r="BV746" s="10"/>
      <c r="BW746" s="10"/>
      <c r="BX746" s="10"/>
      <c r="BY746" s="10"/>
      <c r="BZ746" s="10"/>
    </row>
    <row r="747" spans="64:78">
      <c r="BL747" s="2"/>
      <c r="BM747" s="53" t="s">
        <v>755</v>
      </c>
      <c r="BN747" s="15"/>
      <c r="BO747" s="15"/>
      <c r="BP747" s="15"/>
      <c r="BQ747" s="10"/>
      <c r="BR747" s="15"/>
      <c r="BS747" s="123"/>
      <c r="BT747" s="123"/>
      <c r="BU747" s="123"/>
      <c r="BV747" s="10"/>
      <c r="BW747" s="10"/>
      <c r="BX747" s="10"/>
      <c r="BY747" s="10"/>
      <c r="BZ747" s="10"/>
    </row>
    <row r="748" spans="64:78">
      <c r="BL748" s="2"/>
      <c r="BM748" s="53" t="s">
        <v>756</v>
      </c>
      <c r="BN748" s="15"/>
      <c r="BO748" s="15"/>
      <c r="BP748" s="15"/>
      <c r="BQ748" s="10"/>
      <c r="BR748" s="15"/>
      <c r="BS748" s="123"/>
      <c r="BT748" s="123"/>
      <c r="BU748" s="123"/>
      <c r="BV748" s="10"/>
      <c r="BW748" s="10"/>
      <c r="BX748" s="10"/>
      <c r="BY748" s="10"/>
      <c r="BZ748" s="10"/>
    </row>
    <row r="749" spans="64:78">
      <c r="BL749" s="2"/>
      <c r="BM749" s="53" t="s">
        <v>757</v>
      </c>
      <c r="BN749" s="15"/>
      <c r="BO749" s="15"/>
      <c r="BP749" s="15"/>
      <c r="BQ749" s="10"/>
      <c r="BR749" s="15"/>
      <c r="BS749" s="123"/>
      <c r="BT749" s="123"/>
      <c r="BU749" s="123"/>
      <c r="BV749" s="10"/>
      <c r="BW749" s="10"/>
      <c r="BX749" s="10"/>
      <c r="BY749" s="10"/>
      <c r="BZ749" s="10"/>
    </row>
    <row r="750" spans="64:78">
      <c r="BL750" s="2"/>
      <c r="BM750" s="53" t="s">
        <v>758</v>
      </c>
      <c r="BN750" s="15"/>
      <c r="BO750" s="15"/>
      <c r="BP750" s="15"/>
      <c r="BQ750" s="10"/>
      <c r="BR750" s="15"/>
      <c r="BS750" s="123"/>
      <c r="BT750" s="123"/>
      <c r="BU750" s="123"/>
      <c r="BV750" s="10"/>
      <c r="BW750" s="10"/>
      <c r="BX750" s="10"/>
      <c r="BY750" s="10"/>
      <c r="BZ750" s="10"/>
    </row>
    <row r="751" spans="64:78">
      <c r="BL751" s="2"/>
      <c r="BM751" s="53" t="s">
        <v>759</v>
      </c>
      <c r="BN751" s="15"/>
      <c r="BO751" s="15"/>
      <c r="BP751" s="15"/>
      <c r="BQ751" s="10"/>
      <c r="BR751" s="15"/>
      <c r="BS751" s="123"/>
      <c r="BT751" s="123"/>
      <c r="BU751" s="123"/>
      <c r="BV751" s="10"/>
      <c r="BW751" s="10"/>
      <c r="BX751" s="10"/>
      <c r="BY751" s="10"/>
      <c r="BZ751" s="10"/>
    </row>
    <row r="752" spans="64:78">
      <c r="BL752" s="2"/>
      <c r="BM752" s="53" t="s">
        <v>760</v>
      </c>
      <c r="BN752" s="15"/>
      <c r="BO752" s="15"/>
      <c r="BP752" s="15"/>
      <c r="BQ752" s="10"/>
      <c r="BR752" s="15"/>
      <c r="BS752" s="123"/>
      <c r="BT752" s="123"/>
      <c r="BU752" s="123"/>
      <c r="BV752" s="10"/>
      <c r="BW752" s="10"/>
      <c r="BX752" s="10"/>
      <c r="BY752" s="10"/>
      <c r="BZ752" s="10"/>
    </row>
    <row r="753" spans="64:78">
      <c r="BL753" s="2"/>
      <c r="BM753" s="53" t="s">
        <v>761</v>
      </c>
      <c r="BN753" s="15"/>
      <c r="BO753" s="15"/>
      <c r="BP753" s="15"/>
      <c r="BQ753" s="10"/>
      <c r="BR753" s="15"/>
      <c r="BS753" s="123"/>
      <c r="BT753" s="123"/>
      <c r="BU753" s="123"/>
      <c r="BV753" s="10"/>
      <c r="BW753" s="10"/>
      <c r="BX753" s="10"/>
      <c r="BY753" s="10"/>
      <c r="BZ753" s="10"/>
    </row>
    <row r="754" spans="64:78">
      <c r="BL754" s="2"/>
      <c r="BM754" s="53" t="s">
        <v>762</v>
      </c>
      <c r="BN754" s="15"/>
      <c r="BO754" s="15"/>
      <c r="BP754" s="15"/>
      <c r="BQ754" s="10"/>
      <c r="BR754" s="15"/>
      <c r="BS754" s="123"/>
      <c r="BT754" s="123"/>
      <c r="BU754" s="123"/>
      <c r="BV754" s="10"/>
      <c r="BW754" s="10"/>
      <c r="BX754" s="10"/>
      <c r="BY754" s="10"/>
      <c r="BZ754" s="10"/>
    </row>
    <row r="755" spans="64:78">
      <c r="BL755" s="2"/>
      <c r="BM755" s="53" t="s">
        <v>763</v>
      </c>
      <c r="BN755" s="15"/>
      <c r="BO755" s="15"/>
      <c r="BP755" s="15"/>
      <c r="BQ755" s="10"/>
      <c r="BR755" s="15"/>
      <c r="BS755" s="123"/>
      <c r="BT755" s="123"/>
      <c r="BU755" s="123"/>
      <c r="BV755" s="10"/>
      <c r="BW755" s="10"/>
      <c r="BX755" s="10"/>
      <c r="BY755" s="10"/>
      <c r="BZ755" s="10"/>
    </row>
    <row r="756" spans="64:78">
      <c r="BL756" s="2"/>
      <c r="BM756" s="53" t="s">
        <v>764</v>
      </c>
      <c r="BN756" s="15"/>
      <c r="BO756" s="15"/>
      <c r="BP756" s="15"/>
      <c r="BQ756" s="10"/>
      <c r="BR756" s="15"/>
      <c r="BS756" s="123"/>
      <c r="BT756" s="123"/>
      <c r="BU756" s="123"/>
      <c r="BV756" s="10"/>
      <c r="BW756" s="10"/>
      <c r="BX756" s="10"/>
      <c r="BY756" s="10"/>
      <c r="BZ756" s="10"/>
    </row>
    <row r="757" spans="64:78">
      <c r="BL757" s="2"/>
      <c r="BM757" s="53" t="s">
        <v>765</v>
      </c>
      <c r="BN757" s="15"/>
      <c r="BO757" s="15"/>
      <c r="BP757" s="15"/>
      <c r="BQ757" s="10"/>
      <c r="BR757" s="15"/>
      <c r="BS757" s="123"/>
      <c r="BT757" s="123"/>
      <c r="BU757" s="123"/>
      <c r="BV757" s="10"/>
      <c r="BW757" s="10"/>
      <c r="BX757" s="10"/>
      <c r="BY757" s="10"/>
      <c r="BZ757" s="10"/>
    </row>
    <row r="758" spans="64:78">
      <c r="BL758" s="2"/>
      <c r="BM758" s="53" t="s">
        <v>766</v>
      </c>
      <c r="BN758" s="15"/>
      <c r="BO758" s="15"/>
      <c r="BP758" s="15"/>
      <c r="BQ758" s="10"/>
      <c r="BR758" s="15"/>
      <c r="BS758" s="123"/>
      <c r="BT758" s="123"/>
      <c r="BU758" s="123"/>
      <c r="BV758" s="10"/>
      <c r="BW758" s="10"/>
      <c r="BX758" s="10"/>
      <c r="BY758" s="10"/>
      <c r="BZ758" s="10"/>
    </row>
    <row r="759" spans="64:78">
      <c r="BL759" s="2"/>
      <c r="BM759" s="53" t="s">
        <v>767</v>
      </c>
      <c r="BN759" s="15"/>
      <c r="BO759" s="15"/>
      <c r="BP759" s="15"/>
      <c r="BQ759" s="10"/>
      <c r="BR759" s="15"/>
      <c r="BS759" s="123"/>
      <c r="BT759" s="123"/>
      <c r="BU759" s="123"/>
      <c r="BV759" s="10"/>
      <c r="BW759" s="10"/>
      <c r="BX759" s="10"/>
      <c r="BY759" s="10"/>
      <c r="BZ759" s="10"/>
    </row>
    <row r="760" spans="64:78">
      <c r="BL760" s="2"/>
      <c r="BM760" s="53" t="s">
        <v>768</v>
      </c>
      <c r="BN760" s="15"/>
      <c r="BO760" s="15"/>
      <c r="BP760" s="15"/>
      <c r="BQ760" s="10"/>
      <c r="BR760" s="15"/>
      <c r="BS760" s="123"/>
      <c r="BT760" s="123"/>
      <c r="BU760" s="123"/>
      <c r="BV760" s="10"/>
      <c r="BW760" s="10"/>
      <c r="BX760" s="10"/>
      <c r="BY760" s="10"/>
      <c r="BZ760" s="10"/>
    </row>
    <row r="761" spans="64:78">
      <c r="BL761" s="2"/>
      <c r="BM761" s="53" t="s">
        <v>769</v>
      </c>
      <c r="BN761" s="15"/>
      <c r="BO761" s="15"/>
      <c r="BP761" s="15"/>
      <c r="BQ761" s="10"/>
      <c r="BR761" s="15"/>
      <c r="BS761" s="123"/>
      <c r="BT761" s="123"/>
      <c r="BU761" s="123"/>
      <c r="BV761" s="10"/>
      <c r="BW761" s="10"/>
      <c r="BX761" s="10"/>
      <c r="BY761" s="10"/>
      <c r="BZ761" s="10"/>
    </row>
    <row r="762" spans="64:78">
      <c r="BL762" s="2"/>
      <c r="BM762" s="53" t="s">
        <v>770</v>
      </c>
      <c r="BN762" s="15"/>
      <c r="BO762" s="15"/>
      <c r="BP762" s="15"/>
      <c r="BQ762" s="10"/>
      <c r="BR762" s="15"/>
      <c r="BS762" s="123"/>
      <c r="BT762" s="123"/>
      <c r="BU762" s="123"/>
      <c r="BV762" s="10"/>
      <c r="BW762" s="10"/>
      <c r="BX762" s="10"/>
      <c r="BY762" s="10"/>
      <c r="BZ762" s="10"/>
    </row>
    <row r="763" spans="64:78">
      <c r="BL763" s="2"/>
      <c r="BM763" s="53" t="s">
        <v>771</v>
      </c>
      <c r="BN763" s="15"/>
      <c r="BO763" s="15"/>
      <c r="BP763" s="15"/>
      <c r="BQ763" s="10"/>
      <c r="BR763" s="15"/>
      <c r="BS763" s="123"/>
      <c r="BT763" s="123"/>
      <c r="BU763" s="123"/>
      <c r="BV763" s="10"/>
      <c r="BW763" s="10"/>
      <c r="BX763" s="10"/>
      <c r="BY763" s="10"/>
      <c r="BZ763" s="10"/>
    </row>
    <row r="764" spans="64:78">
      <c r="BL764" s="2"/>
      <c r="BM764" s="53" t="s">
        <v>772</v>
      </c>
      <c r="BN764" s="15"/>
      <c r="BO764" s="15"/>
      <c r="BP764" s="15"/>
      <c r="BQ764" s="10"/>
      <c r="BR764" s="15"/>
      <c r="BS764" s="123"/>
      <c r="BT764" s="123"/>
      <c r="BU764" s="123"/>
      <c r="BV764" s="10"/>
      <c r="BW764" s="10"/>
      <c r="BX764" s="10"/>
      <c r="BY764" s="10"/>
      <c r="BZ764" s="10"/>
    </row>
    <row r="765" spans="64:78">
      <c r="BL765" s="2"/>
      <c r="BM765" s="53" t="s">
        <v>773</v>
      </c>
      <c r="BN765" s="15"/>
      <c r="BO765" s="15"/>
      <c r="BP765" s="15"/>
      <c r="BQ765" s="10"/>
      <c r="BR765" s="15"/>
      <c r="BS765" s="123"/>
      <c r="BT765" s="123"/>
      <c r="BU765" s="123"/>
      <c r="BV765" s="10"/>
      <c r="BW765" s="10"/>
      <c r="BX765" s="10"/>
      <c r="BY765" s="10"/>
      <c r="BZ765" s="10"/>
    </row>
    <row r="766" spans="64:78">
      <c r="BL766" s="2"/>
      <c r="BM766" s="53" t="s">
        <v>774</v>
      </c>
      <c r="BN766" s="15"/>
      <c r="BO766" s="15"/>
      <c r="BP766" s="15"/>
      <c r="BQ766" s="10"/>
      <c r="BR766" s="15"/>
      <c r="BS766" s="123"/>
      <c r="BT766" s="123"/>
      <c r="BU766" s="123"/>
      <c r="BV766" s="10"/>
      <c r="BW766" s="10"/>
      <c r="BX766" s="10"/>
      <c r="BY766" s="10"/>
      <c r="BZ766" s="10"/>
    </row>
    <row r="767" spans="64:78">
      <c r="BL767" s="2"/>
      <c r="BM767" s="53" t="s">
        <v>775</v>
      </c>
      <c r="BN767" s="15"/>
      <c r="BO767" s="15"/>
      <c r="BP767" s="15"/>
      <c r="BQ767" s="10"/>
      <c r="BR767" s="15"/>
      <c r="BS767" s="123"/>
      <c r="BT767" s="123"/>
      <c r="BU767" s="123"/>
      <c r="BV767" s="10"/>
      <c r="BW767" s="10"/>
      <c r="BX767" s="10"/>
      <c r="BY767" s="10"/>
      <c r="BZ767" s="10"/>
    </row>
    <row r="768" spans="64:78">
      <c r="BL768" s="2"/>
      <c r="BM768" s="53" t="s">
        <v>776</v>
      </c>
      <c r="BN768" s="15"/>
      <c r="BO768" s="15"/>
      <c r="BP768" s="15"/>
      <c r="BQ768" s="10"/>
      <c r="BR768" s="15"/>
      <c r="BS768" s="123"/>
      <c r="BT768" s="123"/>
      <c r="BU768" s="123"/>
      <c r="BV768" s="10"/>
      <c r="BW768" s="10"/>
      <c r="BX768" s="10"/>
      <c r="BY768" s="10"/>
      <c r="BZ768" s="10"/>
    </row>
    <row r="769" spans="64:78">
      <c r="BL769" s="2"/>
      <c r="BM769" s="53" t="s">
        <v>777</v>
      </c>
      <c r="BN769" s="15"/>
      <c r="BO769" s="15"/>
      <c r="BP769" s="15"/>
      <c r="BQ769" s="10"/>
      <c r="BR769" s="15"/>
      <c r="BS769" s="123"/>
      <c r="BT769" s="123"/>
      <c r="BU769" s="123"/>
      <c r="BV769" s="10"/>
      <c r="BW769" s="10"/>
      <c r="BX769" s="10"/>
      <c r="BY769" s="10"/>
      <c r="BZ769" s="10"/>
    </row>
    <row r="770" spans="64:78">
      <c r="BL770" s="2"/>
      <c r="BM770" s="53" t="s">
        <v>778</v>
      </c>
      <c r="BN770" s="15"/>
      <c r="BO770" s="15"/>
      <c r="BP770" s="15"/>
      <c r="BQ770" s="10"/>
      <c r="BR770" s="15"/>
      <c r="BS770" s="123"/>
      <c r="BT770" s="123"/>
      <c r="BU770" s="123"/>
      <c r="BV770" s="10"/>
      <c r="BW770" s="10"/>
      <c r="BX770" s="10"/>
      <c r="BY770" s="10"/>
      <c r="BZ770" s="10"/>
    </row>
    <row r="771" spans="64:78">
      <c r="BL771" s="2"/>
      <c r="BM771" s="53" t="s">
        <v>779</v>
      </c>
      <c r="BN771" s="15"/>
      <c r="BO771" s="15"/>
      <c r="BP771" s="15"/>
      <c r="BQ771" s="10"/>
      <c r="BR771" s="15"/>
      <c r="BS771" s="123"/>
      <c r="BT771" s="123"/>
      <c r="BU771" s="123"/>
      <c r="BV771" s="10"/>
      <c r="BW771" s="10"/>
      <c r="BX771" s="10"/>
      <c r="BY771" s="10"/>
      <c r="BZ771" s="10"/>
    </row>
    <row r="772" spans="64:78">
      <c r="BL772" s="2"/>
      <c r="BM772" s="53" t="s">
        <v>780</v>
      </c>
      <c r="BN772" s="15"/>
      <c r="BO772" s="15"/>
      <c r="BP772" s="15"/>
      <c r="BQ772" s="10"/>
      <c r="BR772" s="15"/>
      <c r="BS772" s="123"/>
      <c r="BT772" s="123"/>
      <c r="BU772" s="123"/>
      <c r="BV772" s="10"/>
      <c r="BW772" s="10"/>
      <c r="BX772" s="10"/>
      <c r="BY772" s="10"/>
      <c r="BZ772" s="10"/>
    </row>
    <row r="773" spans="64:78">
      <c r="BL773" s="2"/>
      <c r="BM773" s="53" t="s">
        <v>781</v>
      </c>
      <c r="BN773" s="15"/>
      <c r="BO773" s="15"/>
      <c r="BP773" s="15"/>
      <c r="BQ773" s="10"/>
      <c r="BR773" s="15"/>
      <c r="BS773" s="123"/>
      <c r="BT773" s="123"/>
      <c r="BU773" s="123"/>
      <c r="BV773" s="10"/>
      <c r="BW773" s="10"/>
      <c r="BX773" s="10"/>
      <c r="BY773" s="10"/>
      <c r="BZ773" s="10"/>
    </row>
    <row r="774" spans="64:78">
      <c r="BL774" s="2"/>
      <c r="BM774" s="53" t="s">
        <v>782</v>
      </c>
      <c r="BN774" s="15"/>
      <c r="BO774" s="15"/>
      <c r="BP774" s="15"/>
      <c r="BQ774" s="10"/>
      <c r="BR774" s="15"/>
      <c r="BS774" s="123"/>
      <c r="BT774" s="123"/>
      <c r="BU774" s="123"/>
      <c r="BV774" s="10"/>
      <c r="BW774" s="10"/>
      <c r="BX774" s="10"/>
      <c r="BY774" s="10"/>
      <c r="BZ774" s="10"/>
    </row>
    <row r="775" spans="64:78">
      <c r="BL775" s="2"/>
      <c r="BM775" s="53" t="s">
        <v>783</v>
      </c>
      <c r="BN775" s="15"/>
      <c r="BO775" s="15"/>
      <c r="BP775" s="15"/>
      <c r="BQ775" s="10"/>
      <c r="BR775" s="15"/>
      <c r="BS775" s="123"/>
      <c r="BT775" s="123"/>
      <c r="BU775" s="123"/>
      <c r="BV775" s="10"/>
      <c r="BW775" s="10"/>
      <c r="BX775" s="10"/>
      <c r="BY775" s="10"/>
      <c r="BZ775" s="10"/>
    </row>
    <row r="776" spans="64:78">
      <c r="BL776" s="2"/>
      <c r="BM776" s="53" t="s">
        <v>784</v>
      </c>
      <c r="BN776" s="15"/>
      <c r="BO776" s="15"/>
      <c r="BP776" s="15"/>
      <c r="BQ776" s="10"/>
      <c r="BR776" s="15"/>
      <c r="BS776" s="123"/>
      <c r="BT776" s="123"/>
      <c r="BU776" s="123"/>
      <c r="BV776" s="10"/>
      <c r="BW776" s="10"/>
      <c r="BX776" s="10"/>
      <c r="BY776" s="10"/>
      <c r="BZ776" s="10"/>
    </row>
    <row r="777" spans="64:78">
      <c r="BL777" s="2"/>
      <c r="BM777" s="53" t="s">
        <v>785</v>
      </c>
      <c r="BN777" s="15"/>
      <c r="BO777" s="15"/>
      <c r="BP777" s="15"/>
      <c r="BQ777" s="10"/>
      <c r="BR777" s="15"/>
      <c r="BS777" s="123"/>
      <c r="BT777" s="123"/>
      <c r="BU777" s="123"/>
      <c r="BV777" s="10"/>
      <c r="BW777" s="10"/>
      <c r="BX777" s="10"/>
      <c r="BY777" s="10"/>
      <c r="BZ777" s="10"/>
    </row>
    <row r="778" spans="64:78">
      <c r="BL778" s="2"/>
      <c r="BM778" s="53" t="s">
        <v>786</v>
      </c>
      <c r="BN778" s="15"/>
      <c r="BO778" s="15"/>
      <c r="BP778" s="15"/>
      <c r="BQ778" s="10"/>
      <c r="BR778" s="15"/>
      <c r="BS778" s="123"/>
      <c r="BT778" s="123"/>
      <c r="BU778" s="123"/>
      <c r="BV778" s="10"/>
      <c r="BW778" s="10"/>
      <c r="BX778" s="10"/>
      <c r="BY778" s="10"/>
      <c r="BZ778" s="10"/>
    </row>
    <row r="779" spans="64:78">
      <c r="BL779" s="2"/>
      <c r="BM779" s="53" t="s">
        <v>787</v>
      </c>
      <c r="BN779" s="15"/>
      <c r="BO779" s="15"/>
      <c r="BP779" s="15"/>
      <c r="BQ779" s="10"/>
      <c r="BR779" s="15"/>
      <c r="BS779" s="123"/>
      <c r="BT779" s="123"/>
      <c r="BU779" s="123"/>
      <c r="BV779" s="10"/>
      <c r="BW779" s="10"/>
      <c r="BX779" s="10"/>
      <c r="BY779" s="10"/>
      <c r="BZ779" s="10"/>
    </row>
    <row r="780" spans="64:78">
      <c r="BL780" s="2"/>
      <c r="BM780" s="53" t="s">
        <v>788</v>
      </c>
      <c r="BN780" s="15"/>
      <c r="BO780" s="15"/>
      <c r="BP780" s="15"/>
      <c r="BQ780" s="10"/>
      <c r="BR780" s="15"/>
      <c r="BS780" s="123"/>
      <c r="BT780" s="123"/>
      <c r="BU780" s="123"/>
      <c r="BV780" s="10"/>
      <c r="BW780" s="10"/>
      <c r="BX780" s="10"/>
      <c r="BY780" s="10"/>
      <c r="BZ780" s="10"/>
    </row>
    <row r="781" spans="64:78">
      <c r="BL781" s="2"/>
      <c r="BM781" s="53" t="s">
        <v>789</v>
      </c>
      <c r="BN781" s="15"/>
      <c r="BO781" s="15"/>
      <c r="BP781" s="15"/>
      <c r="BQ781" s="10"/>
      <c r="BR781" s="15"/>
      <c r="BS781" s="123"/>
      <c r="BT781" s="123"/>
      <c r="BU781" s="123"/>
      <c r="BV781" s="10"/>
      <c r="BW781" s="10"/>
      <c r="BX781" s="10"/>
      <c r="BY781" s="10"/>
      <c r="BZ781" s="10"/>
    </row>
    <row r="782" spans="64:78">
      <c r="BL782" s="2"/>
      <c r="BM782" s="53" t="s">
        <v>790</v>
      </c>
      <c r="BN782" s="15"/>
      <c r="BO782" s="15"/>
      <c r="BP782" s="15"/>
      <c r="BQ782" s="10"/>
      <c r="BR782" s="15"/>
      <c r="BS782" s="123"/>
      <c r="BT782" s="123"/>
      <c r="BU782" s="123"/>
      <c r="BV782" s="10"/>
      <c r="BW782" s="10"/>
      <c r="BX782" s="10"/>
      <c r="BY782" s="10"/>
      <c r="BZ782" s="10"/>
    </row>
    <row r="783" spans="64:78">
      <c r="BL783" s="2"/>
      <c r="BM783" s="53" t="s">
        <v>791</v>
      </c>
      <c r="BN783" s="15"/>
      <c r="BO783" s="15"/>
      <c r="BP783" s="15"/>
      <c r="BQ783" s="10"/>
      <c r="BR783" s="15"/>
      <c r="BS783" s="123"/>
      <c r="BT783" s="123"/>
      <c r="BU783" s="123"/>
      <c r="BV783" s="10"/>
      <c r="BW783" s="10"/>
      <c r="BX783" s="10"/>
      <c r="BY783" s="10"/>
      <c r="BZ783" s="10"/>
    </row>
    <row r="784" spans="64:78">
      <c r="BL784" s="2"/>
      <c r="BM784" s="53" t="s">
        <v>792</v>
      </c>
      <c r="BN784" s="15"/>
      <c r="BO784" s="15"/>
      <c r="BP784" s="15"/>
      <c r="BQ784" s="10"/>
      <c r="BR784" s="15"/>
      <c r="BS784" s="123"/>
      <c r="BT784" s="123"/>
      <c r="BU784" s="123"/>
      <c r="BV784" s="10"/>
      <c r="BW784" s="10"/>
      <c r="BX784" s="10"/>
      <c r="BY784" s="10"/>
      <c r="BZ784" s="10"/>
    </row>
    <row r="785" spans="64:78">
      <c r="BL785" s="2"/>
      <c r="BM785" s="53" t="s">
        <v>793</v>
      </c>
      <c r="BN785" s="15"/>
      <c r="BO785" s="15"/>
      <c r="BP785" s="15"/>
      <c r="BQ785" s="10"/>
      <c r="BR785" s="15"/>
      <c r="BS785" s="123"/>
      <c r="BT785" s="123"/>
      <c r="BU785" s="123"/>
      <c r="BV785" s="10"/>
      <c r="BW785" s="10"/>
      <c r="BX785" s="10"/>
      <c r="BY785" s="10"/>
      <c r="BZ785" s="10"/>
    </row>
    <row r="786" spans="64:78">
      <c r="BL786" s="2"/>
      <c r="BM786" s="53" t="s">
        <v>794</v>
      </c>
      <c r="BN786" s="15"/>
      <c r="BO786" s="15"/>
      <c r="BP786" s="15"/>
      <c r="BQ786" s="10"/>
      <c r="BR786" s="15"/>
      <c r="BS786" s="123"/>
      <c r="BT786" s="123"/>
      <c r="BU786" s="123"/>
      <c r="BV786" s="10"/>
      <c r="BW786" s="10"/>
      <c r="BX786" s="10"/>
      <c r="BY786" s="10"/>
      <c r="BZ786" s="10"/>
    </row>
    <row r="787" spans="64:78">
      <c r="BL787" s="2"/>
      <c r="BM787" s="53" t="s">
        <v>795</v>
      </c>
      <c r="BN787" s="15"/>
      <c r="BO787" s="15"/>
      <c r="BP787" s="15"/>
      <c r="BQ787" s="10"/>
      <c r="BR787" s="15"/>
      <c r="BS787" s="123"/>
      <c r="BT787" s="123"/>
      <c r="BU787" s="123"/>
      <c r="BV787" s="10"/>
      <c r="BW787" s="10"/>
      <c r="BX787" s="10"/>
      <c r="BY787" s="10"/>
      <c r="BZ787" s="10"/>
    </row>
    <row r="788" spans="64:78">
      <c r="BL788" s="2"/>
      <c r="BM788" s="53" t="s">
        <v>796</v>
      </c>
      <c r="BN788" s="15"/>
      <c r="BO788" s="15"/>
      <c r="BP788" s="15"/>
      <c r="BQ788" s="10"/>
      <c r="BR788" s="15"/>
      <c r="BS788" s="123"/>
      <c r="BT788" s="123"/>
      <c r="BU788" s="123"/>
      <c r="BV788" s="10"/>
      <c r="BW788" s="10"/>
      <c r="BX788" s="10"/>
      <c r="BY788" s="10"/>
      <c r="BZ788" s="10"/>
    </row>
    <row r="789" spans="64:78">
      <c r="BL789" s="2"/>
      <c r="BM789" s="53" t="s">
        <v>797</v>
      </c>
      <c r="BN789" s="15"/>
      <c r="BO789" s="15"/>
      <c r="BP789" s="15"/>
      <c r="BQ789" s="10"/>
      <c r="BR789" s="15"/>
      <c r="BS789" s="123"/>
      <c r="BT789" s="123"/>
      <c r="BU789" s="123"/>
      <c r="BV789" s="10"/>
      <c r="BW789" s="10"/>
      <c r="BX789" s="10"/>
      <c r="BY789" s="10"/>
      <c r="BZ789" s="10"/>
    </row>
    <row r="790" spans="64:78">
      <c r="BL790" s="2"/>
      <c r="BM790" s="53" t="s">
        <v>798</v>
      </c>
      <c r="BN790" s="15"/>
      <c r="BO790" s="15"/>
      <c r="BP790" s="15"/>
      <c r="BQ790" s="10"/>
      <c r="BR790" s="15"/>
      <c r="BS790" s="123"/>
      <c r="BT790" s="123"/>
      <c r="BU790" s="123"/>
      <c r="BV790" s="10"/>
      <c r="BW790" s="10"/>
      <c r="BX790" s="10"/>
      <c r="BY790" s="10"/>
      <c r="BZ790" s="10"/>
    </row>
    <row r="791" spans="64:78">
      <c r="BL791" s="2"/>
      <c r="BM791" s="53" t="s">
        <v>799</v>
      </c>
      <c r="BN791" s="15"/>
      <c r="BO791" s="15"/>
      <c r="BP791" s="15"/>
      <c r="BQ791" s="10"/>
      <c r="BR791" s="15"/>
      <c r="BS791" s="123"/>
      <c r="BT791" s="123"/>
      <c r="BU791" s="123"/>
      <c r="BV791" s="10"/>
      <c r="BW791" s="10"/>
      <c r="BX791" s="10"/>
      <c r="BY791" s="10"/>
      <c r="BZ791" s="10"/>
    </row>
    <row r="792" spans="64:78">
      <c r="BL792" s="2"/>
      <c r="BM792" s="53" t="s">
        <v>800</v>
      </c>
      <c r="BN792" s="15"/>
      <c r="BO792" s="15"/>
      <c r="BP792" s="15"/>
      <c r="BQ792" s="10"/>
      <c r="BR792" s="15"/>
      <c r="BS792" s="123"/>
      <c r="BT792" s="123"/>
      <c r="BU792" s="123"/>
      <c r="BV792" s="10"/>
      <c r="BW792" s="10"/>
      <c r="BX792" s="10"/>
      <c r="BY792" s="10"/>
      <c r="BZ792" s="10"/>
    </row>
    <row r="793" spans="64:78">
      <c r="BL793" s="2"/>
      <c r="BM793" s="53" t="s">
        <v>801</v>
      </c>
      <c r="BN793" s="15"/>
      <c r="BO793" s="15"/>
      <c r="BP793" s="15"/>
      <c r="BQ793" s="10"/>
      <c r="BR793" s="15"/>
      <c r="BS793" s="123"/>
      <c r="BT793" s="123"/>
      <c r="BU793" s="123"/>
      <c r="BV793" s="10"/>
      <c r="BW793" s="10"/>
      <c r="BX793" s="10"/>
      <c r="BY793" s="10"/>
      <c r="BZ793" s="10"/>
    </row>
    <row r="794" spans="64:78">
      <c r="BL794" s="2"/>
      <c r="BM794" s="53" t="s">
        <v>802</v>
      </c>
      <c r="BN794" s="15"/>
      <c r="BO794" s="15"/>
      <c r="BP794" s="15"/>
      <c r="BQ794" s="10"/>
      <c r="BR794" s="15"/>
      <c r="BS794" s="123"/>
      <c r="BT794" s="123"/>
      <c r="BU794" s="123"/>
      <c r="BV794" s="10"/>
      <c r="BW794" s="10"/>
      <c r="BX794" s="10"/>
      <c r="BY794" s="10"/>
      <c r="BZ794" s="10"/>
    </row>
    <row r="795" spans="64:78">
      <c r="BL795" s="2"/>
      <c r="BM795" s="53" t="s">
        <v>803</v>
      </c>
      <c r="BN795" s="15"/>
      <c r="BO795" s="15"/>
      <c r="BP795" s="15"/>
      <c r="BQ795" s="10"/>
      <c r="BR795" s="15"/>
      <c r="BS795" s="123"/>
      <c r="BT795" s="123"/>
      <c r="BU795" s="123"/>
      <c r="BV795" s="10"/>
      <c r="BW795" s="10"/>
      <c r="BX795" s="10"/>
      <c r="BY795" s="10"/>
      <c r="BZ795" s="10"/>
    </row>
    <row r="796" spans="64:78">
      <c r="BL796" s="2"/>
      <c r="BM796" s="53" t="s">
        <v>804</v>
      </c>
      <c r="BN796" s="15"/>
      <c r="BO796" s="15"/>
      <c r="BP796" s="15"/>
      <c r="BQ796" s="10"/>
      <c r="BR796" s="15"/>
      <c r="BS796" s="123"/>
      <c r="BT796" s="123"/>
      <c r="BU796" s="123"/>
      <c r="BV796" s="10"/>
      <c r="BW796" s="10"/>
      <c r="BX796" s="10"/>
      <c r="BY796" s="10"/>
      <c r="BZ796" s="10"/>
    </row>
    <row r="797" spans="64:78">
      <c r="BL797" s="2"/>
      <c r="BM797" s="53" t="s">
        <v>805</v>
      </c>
      <c r="BN797" s="15"/>
      <c r="BO797" s="15"/>
      <c r="BP797" s="15"/>
      <c r="BQ797" s="10"/>
      <c r="BR797" s="15"/>
      <c r="BS797" s="123"/>
      <c r="BT797" s="123"/>
      <c r="BU797" s="123"/>
      <c r="BV797" s="10"/>
      <c r="BW797" s="10"/>
      <c r="BX797" s="10"/>
      <c r="BY797" s="10"/>
      <c r="BZ797" s="10"/>
    </row>
    <row r="798" spans="64:78">
      <c r="BL798" s="2"/>
      <c r="BM798" s="53" t="s">
        <v>806</v>
      </c>
      <c r="BN798" s="15"/>
      <c r="BO798" s="15"/>
      <c r="BP798" s="15"/>
      <c r="BQ798" s="10"/>
      <c r="BR798" s="15"/>
      <c r="BS798" s="123"/>
      <c r="BT798" s="123"/>
      <c r="BU798" s="123"/>
      <c r="BV798" s="10"/>
      <c r="BW798" s="10"/>
      <c r="BX798" s="10"/>
      <c r="BY798" s="10"/>
      <c r="BZ798" s="10"/>
    </row>
    <row r="799" spans="64:78">
      <c r="BL799" s="2"/>
      <c r="BM799" s="53" t="s">
        <v>807</v>
      </c>
      <c r="BN799" s="15"/>
      <c r="BO799" s="15"/>
      <c r="BP799" s="15"/>
      <c r="BQ799" s="10"/>
      <c r="BR799" s="15"/>
      <c r="BS799" s="123"/>
      <c r="BT799" s="123"/>
      <c r="BU799" s="123"/>
      <c r="BV799" s="10"/>
      <c r="BW799" s="10"/>
      <c r="BX799" s="10"/>
      <c r="BY799" s="10"/>
      <c r="BZ799" s="10"/>
    </row>
    <row r="800" spans="64:78">
      <c r="BL800" s="2"/>
      <c r="BM800" s="53" t="s">
        <v>808</v>
      </c>
      <c r="BN800" s="15"/>
      <c r="BO800" s="15"/>
      <c r="BP800" s="15"/>
      <c r="BQ800" s="10"/>
      <c r="BR800" s="15"/>
      <c r="BS800" s="123"/>
      <c r="BT800" s="123"/>
      <c r="BU800" s="123"/>
      <c r="BV800" s="10"/>
      <c r="BW800" s="10"/>
      <c r="BX800" s="10"/>
      <c r="BY800" s="10"/>
      <c r="BZ800" s="10"/>
    </row>
    <row r="801" spans="64:78">
      <c r="BL801" s="2"/>
      <c r="BM801" s="53" t="s">
        <v>809</v>
      </c>
      <c r="BN801" s="15"/>
      <c r="BO801" s="15"/>
      <c r="BP801" s="15"/>
      <c r="BQ801" s="10"/>
      <c r="BR801" s="15"/>
      <c r="BS801" s="123"/>
      <c r="BT801" s="123"/>
      <c r="BU801" s="123"/>
      <c r="BV801" s="10"/>
      <c r="BW801" s="10"/>
      <c r="BX801" s="10"/>
      <c r="BY801" s="10"/>
      <c r="BZ801" s="10"/>
    </row>
    <row r="802" spans="64:78">
      <c r="BL802" s="2"/>
      <c r="BM802" s="53" t="s">
        <v>810</v>
      </c>
      <c r="BN802" s="15"/>
      <c r="BO802" s="15"/>
      <c r="BP802" s="15"/>
      <c r="BQ802" s="10"/>
      <c r="BR802" s="15"/>
      <c r="BS802" s="123"/>
      <c r="BT802" s="123"/>
      <c r="BU802" s="123"/>
      <c r="BV802" s="10"/>
      <c r="BW802" s="10"/>
      <c r="BX802" s="10"/>
      <c r="BY802" s="10"/>
      <c r="BZ802" s="10"/>
    </row>
    <row r="803" spans="64:78">
      <c r="BL803" s="2"/>
      <c r="BM803" s="53" t="s">
        <v>811</v>
      </c>
      <c r="BN803" s="15"/>
      <c r="BO803" s="15"/>
      <c r="BP803" s="15"/>
      <c r="BQ803" s="10"/>
      <c r="BR803" s="15"/>
      <c r="BS803" s="123"/>
      <c r="BT803" s="123"/>
      <c r="BU803" s="123"/>
      <c r="BV803" s="10"/>
      <c r="BW803" s="10"/>
      <c r="BX803" s="10"/>
      <c r="BY803" s="10"/>
      <c r="BZ803" s="10"/>
    </row>
    <row r="804" spans="64:78">
      <c r="BL804" s="2"/>
      <c r="BM804" s="53" t="s">
        <v>812</v>
      </c>
      <c r="BN804" s="15"/>
      <c r="BO804" s="15"/>
      <c r="BP804" s="15"/>
      <c r="BQ804" s="10"/>
      <c r="BR804" s="15"/>
      <c r="BS804" s="123"/>
      <c r="BT804" s="123"/>
      <c r="BU804" s="123"/>
      <c r="BV804" s="10"/>
      <c r="BW804" s="10"/>
      <c r="BX804" s="10"/>
      <c r="BY804" s="10"/>
      <c r="BZ804" s="10"/>
    </row>
    <row r="805" spans="64:78">
      <c r="BL805" s="2"/>
      <c r="BM805" s="53" t="s">
        <v>813</v>
      </c>
      <c r="BN805" s="15"/>
      <c r="BO805" s="15"/>
      <c r="BP805" s="15"/>
      <c r="BQ805" s="10"/>
      <c r="BR805" s="15"/>
      <c r="BS805" s="123"/>
      <c r="BT805" s="123"/>
      <c r="BU805" s="123"/>
      <c r="BV805" s="10"/>
      <c r="BW805" s="10"/>
      <c r="BX805" s="10"/>
      <c r="BY805" s="10"/>
      <c r="BZ805" s="10"/>
    </row>
    <row r="806" spans="64:78">
      <c r="BL806" s="2"/>
      <c r="BM806" s="53" t="s">
        <v>814</v>
      </c>
      <c r="BN806" s="15"/>
      <c r="BO806" s="15"/>
      <c r="BP806" s="15"/>
      <c r="BQ806" s="10"/>
      <c r="BR806" s="15"/>
      <c r="BS806" s="123"/>
      <c r="BT806" s="123"/>
      <c r="BU806" s="123"/>
      <c r="BV806" s="10"/>
      <c r="BW806" s="10"/>
      <c r="BX806" s="10"/>
      <c r="BY806" s="10"/>
      <c r="BZ806" s="10"/>
    </row>
    <row r="807" spans="64:78">
      <c r="BL807" s="2"/>
      <c r="BM807" s="53" t="s">
        <v>815</v>
      </c>
      <c r="BN807" s="15"/>
      <c r="BO807" s="15"/>
      <c r="BP807" s="15"/>
      <c r="BQ807" s="10"/>
      <c r="BR807" s="15"/>
      <c r="BS807" s="123"/>
      <c r="BT807" s="123"/>
      <c r="BU807" s="123"/>
      <c r="BV807" s="10"/>
      <c r="BW807" s="10"/>
      <c r="BX807" s="10"/>
      <c r="BY807" s="10"/>
      <c r="BZ807" s="10"/>
    </row>
    <row r="808" spans="64:78">
      <c r="BL808" s="2"/>
      <c r="BM808" s="53" t="s">
        <v>816</v>
      </c>
      <c r="BN808" s="15"/>
      <c r="BO808" s="15"/>
      <c r="BP808" s="15"/>
      <c r="BQ808" s="10"/>
      <c r="BR808" s="15"/>
      <c r="BS808" s="123"/>
      <c r="BT808" s="123"/>
      <c r="BU808" s="123"/>
      <c r="BV808" s="10"/>
      <c r="BW808" s="10"/>
      <c r="BX808" s="10"/>
      <c r="BY808" s="10"/>
      <c r="BZ808" s="10"/>
    </row>
    <row r="809" spans="64:78">
      <c r="BL809" s="2"/>
      <c r="BM809" s="53" t="s">
        <v>817</v>
      </c>
      <c r="BN809" s="15"/>
      <c r="BO809" s="15"/>
      <c r="BP809" s="15"/>
      <c r="BQ809" s="10"/>
      <c r="BR809" s="15"/>
      <c r="BS809" s="123"/>
      <c r="BT809" s="123"/>
      <c r="BU809" s="123"/>
      <c r="BV809" s="10"/>
      <c r="BW809" s="10"/>
      <c r="BX809" s="10"/>
      <c r="BY809" s="10"/>
      <c r="BZ809" s="10"/>
    </row>
    <row r="810" spans="64:78">
      <c r="BL810" s="2"/>
      <c r="BM810" s="53" t="s">
        <v>818</v>
      </c>
      <c r="BN810" s="15"/>
      <c r="BO810" s="15"/>
      <c r="BP810" s="15"/>
      <c r="BQ810" s="10"/>
      <c r="BR810" s="15"/>
      <c r="BS810" s="123"/>
      <c r="BT810" s="123"/>
      <c r="BU810" s="123"/>
      <c r="BV810" s="10"/>
      <c r="BW810" s="10"/>
      <c r="BX810" s="10"/>
      <c r="BY810" s="10"/>
      <c r="BZ810" s="10"/>
    </row>
    <row r="811" spans="64:78">
      <c r="BL811" s="2"/>
      <c r="BM811" s="53" t="s">
        <v>819</v>
      </c>
      <c r="BN811" s="15"/>
      <c r="BO811" s="15"/>
      <c r="BP811" s="15"/>
      <c r="BQ811" s="10"/>
      <c r="BR811" s="15"/>
      <c r="BS811" s="123"/>
      <c r="BT811" s="123"/>
      <c r="BU811" s="123"/>
      <c r="BV811" s="10"/>
      <c r="BW811" s="10"/>
      <c r="BX811" s="10"/>
      <c r="BY811" s="10"/>
      <c r="BZ811" s="10"/>
    </row>
    <row r="812" spans="64:78">
      <c r="BL812" s="2"/>
      <c r="BM812" s="53" t="s">
        <v>820</v>
      </c>
      <c r="BN812" s="15"/>
      <c r="BO812" s="15"/>
      <c r="BP812" s="15"/>
      <c r="BQ812" s="10"/>
      <c r="BR812" s="15"/>
      <c r="BS812" s="123"/>
      <c r="BT812" s="123"/>
      <c r="BU812" s="123"/>
      <c r="BV812" s="10"/>
      <c r="BW812" s="10"/>
      <c r="BX812" s="10"/>
      <c r="BY812" s="10"/>
      <c r="BZ812" s="10"/>
    </row>
    <row r="813" spans="64:78">
      <c r="BL813" s="2"/>
      <c r="BM813" s="53" t="s">
        <v>821</v>
      </c>
      <c r="BN813" s="15"/>
      <c r="BO813" s="15"/>
      <c r="BP813" s="15"/>
      <c r="BQ813" s="10"/>
      <c r="BR813" s="15"/>
      <c r="BS813" s="123"/>
      <c r="BT813" s="123"/>
      <c r="BU813" s="123"/>
      <c r="BV813" s="10"/>
      <c r="BW813" s="10"/>
      <c r="BX813" s="10"/>
      <c r="BY813" s="10"/>
      <c r="BZ813" s="10"/>
    </row>
    <row r="814" spans="64:78">
      <c r="BL814" s="2"/>
      <c r="BM814" s="53" t="s">
        <v>822</v>
      </c>
      <c r="BN814" s="15"/>
      <c r="BO814" s="15"/>
      <c r="BP814" s="15"/>
      <c r="BQ814" s="10"/>
      <c r="BR814" s="15"/>
      <c r="BS814" s="123"/>
      <c r="BT814" s="123"/>
      <c r="BU814" s="123"/>
      <c r="BV814" s="10"/>
      <c r="BW814" s="10"/>
      <c r="BX814" s="10"/>
      <c r="BY814" s="10"/>
      <c r="BZ814" s="10"/>
    </row>
    <row r="815" spans="64:78">
      <c r="BL815" s="2"/>
      <c r="BM815" s="53" t="s">
        <v>823</v>
      </c>
      <c r="BN815" s="15"/>
      <c r="BO815" s="15"/>
      <c r="BP815" s="15"/>
      <c r="BQ815" s="10"/>
      <c r="BR815" s="15"/>
      <c r="BS815" s="123"/>
      <c r="BT815" s="123"/>
      <c r="BU815" s="123"/>
      <c r="BV815" s="10"/>
      <c r="BW815" s="10"/>
      <c r="BX815" s="10"/>
      <c r="BY815" s="10"/>
      <c r="BZ815" s="10"/>
    </row>
    <row r="816" spans="64:78">
      <c r="BL816" s="2"/>
      <c r="BM816" s="53" t="s">
        <v>824</v>
      </c>
      <c r="BN816" s="15"/>
      <c r="BO816" s="15"/>
      <c r="BP816" s="15"/>
      <c r="BQ816" s="10"/>
      <c r="BR816" s="15"/>
      <c r="BS816" s="123"/>
      <c r="BT816" s="123"/>
      <c r="BU816" s="123"/>
      <c r="BV816" s="10"/>
      <c r="BW816" s="10"/>
      <c r="BX816" s="10"/>
      <c r="BY816" s="10"/>
      <c r="BZ816" s="10"/>
    </row>
    <row r="817" spans="64:78">
      <c r="BL817" s="2"/>
      <c r="BM817" s="53" t="s">
        <v>825</v>
      </c>
      <c r="BN817" s="15"/>
      <c r="BO817" s="15"/>
      <c r="BP817" s="15"/>
      <c r="BQ817" s="10"/>
      <c r="BR817" s="15"/>
      <c r="BS817" s="123"/>
      <c r="BT817" s="123"/>
      <c r="BU817" s="123"/>
      <c r="BV817" s="10"/>
      <c r="BW817" s="10"/>
      <c r="BX817" s="10"/>
      <c r="BY817" s="10"/>
      <c r="BZ817" s="10"/>
    </row>
    <row r="818" spans="64:78">
      <c r="BL818" s="2"/>
      <c r="BM818" s="53" t="s">
        <v>826</v>
      </c>
      <c r="BN818" s="15"/>
      <c r="BO818" s="15"/>
      <c r="BP818" s="15"/>
      <c r="BQ818" s="10"/>
      <c r="BR818" s="15"/>
      <c r="BS818" s="123"/>
      <c r="BT818" s="123"/>
      <c r="BU818" s="123"/>
      <c r="BV818" s="10"/>
      <c r="BW818" s="10"/>
      <c r="BX818" s="10"/>
      <c r="BY818" s="10"/>
      <c r="BZ818" s="10"/>
    </row>
    <row r="819" spans="64:78">
      <c r="BL819" s="2"/>
      <c r="BM819" s="53" t="s">
        <v>827</v>
      </c>
      <c r="BN819" s="15"/>
      <c r="BO819" s="15"/>
      <c r="BP819" s="15"/>
      <c r="BQ819" s="10"/>
      <c r="BR819" s="15"/>
      <c r="BS819" s="123"/>
      <c r="BT819" s="123"/>
      <c r="BU819" s="123"/>
      <c r="BV819" s="10"/>
      <c r="BW819" s="10"/>
      <c r="BX819" s="10"/>
      <c r="BY819" s="10"/>
      <c r="BZ819" s="10"/>
    </row>
    <row r="820" spans="64:78">
      <c r="BL820" s="2"/>
      <c r="BM820" s="53" t="s">
        <v>828</v>
      </c>
      <c r="BN820" s="15"/>
      <c r="BO820" s="15"/>
      <c r="BP820" s="15"/>
      <c r="BQ820" s="10"/>
      <c r="BR820" s="15"/>
      <c r="BS820" s="123"/>
      <c r="BT820" s="123"/>
      <c r="BU820" s="123"/>
      <c r="BV820" s="10"/>
      <c r="BW820" s="10"/>
      <c r="BX820" s="10"/>
      <c r="BY820" s="10"/>
      <c r="BZ820" s="10"/>
    </row>
    <row r="821" spans="64:78">
      <c r="BL821" s="2"/>
      <c r="BM821" s="53" t="s">
        <v>829</v>
      </c>
      <c r="BN821" s="15"/>
      <c r="BO821" s="15"/>
      <c r="BP821" s="15"/>
      <c r="BQ821" s="10"/>
      <c r="BR821" s="15"/>
      <c r="BS821" s="123"/>
      <c r="BT821" s="123"/>
      <c r="BU821" s="123"/>
      <c r="BV821" s="10"/>
      <c r="BW821" s="10"/>
      <c r="BX821" s="10"/>
      <c r="BY821" s="10"/>
      <c r="BZ821" s="10"/>
    </row>
    <row r="822" spans="64:78">
      <c r="BL822" s="2"/>
      <c r="BM822" s="53" t="s">
        <v>830</v>
      </c>
      <c r="BN822" s="15"/>
      <c r="BO822" s="15"/>
      <c r="BP822" s="15"/>
      <c r="BQ822" s="10"/>
      <c r="BR822" s="15"/>
      <c r="BS822" s="123"/>
      <c r="BT822" s="123"/>
      <c r="BU822" s="123"/>
      <c r="BV822" s="10"/>
      <c r="BW822" s="10"/>
      <c r="BX822" s="10"/>
      <c r="BY822" s="10"/>
      <c r="BZ822" s="10"/>
    </row>
    <row r="823" spans="64:78">
      <c r="BL823" s="2"/>
      <c r="BM823" s="53" t="s">
        <v>831</v>
      </c>
      <c r="BN823" s="15"/>
      <c r="BO823" s="15"/>
      <c r="BP823" s="15"/>
      <c r="BQ823" s="10"/>
      <c r="BR823" s="15"/>
      <c r="BS823" s="123"/>
      <c r="BT823" s="123"/>
      <c r="BU823" s="123"/>
      <c r="BV823" s="10"/>
      <c r="BW823" s="10"/>
      <c r="BX823" s="10"/>
      <c r="BY823" s="10"/>
      <c r="BZ823" s="10"/>
    </row>
    <row r="824" spans="64:78">
      <c r="BL824" s="2"/>
      <c r="BM824" s="53" t="s">
        <v>832</v>
      </c>
      <c r="BN824" s="15"/>
      <c r="BO824" s="15"/>
      <c r="BP824" s="15"/>
      <c r="BQ824" s="10"/>
      <c r="BR824" s="15"/>
      <c r="BS824" s="123"/>
      <c r="BT824" s="123"/>
      <c r="BU824" s="123"/>
      <c r="BV824" s="10"/>
      <c r="BW824" s="10"/>
      <c r="BX824" s="10"/>
      <c r="BY824" s="10"/>
      <c r="BZ824" s="10"/>
    </row>
    <row r="825" spans="64:78">
      <c r="BL825" s="2"/>
      <c r="BM825" s="53" t="s">
        <v>833</v>
      </c>
      <c r="BN825" s="15"/>
      <c r="BO825" s="15"/>
      <c r="BP825" s="15"/>
      <c r="BQ825" s="10"/>
      <c r="BR825" s="15"/>
      <c r="BS825" s="123"/>
      <c r="BT825" s="123"/>
      <c r="BU825" s="123"/>
      <c r="BV825" s="10"/>
      <c r="BW825" s="10"/>
      <c r="BX825" s="10"/>
      <c r="BY825" s="10"/>
      <c r="BZ825" s="10"/>
    </row>
    <row r="826" spans="64:78">
      <c r="BL826" s="2"/>
      <c r="BM826" s="53" t="s">
        <v>834</v>
      </c>
      <c r="BN826" s="15"/>
      <c r="BO826" s="15"/>
      <c r="BP826" s="15"/>
      <c r="BQ826" s="10"/>
      <c r="BR826" s="15"/>
      <c r="BS826" s="123"/>
      <c r="BT826" s="123"/>
      <c r="BU826" s="123"/>
      <c r="BV826" s="10"/>
      <c r="BW826" s="10"/>
      <c r="BX826" s="10"/>
      <c r="BY826" s="10"/>
      <c r="BZ826" s="10"/>
    </row>
    <row r="827" spans="64:78">
      <c r="BL827" s="2"/>
      <c r="BM827" s="53" t="s">
        <v>835</v>
      </c>
      <c r="BN827" s="15"/>
      <c r="BO827" s="15"/>
      <c r="BP827" s="15"/>
      <c r="BQ827" s="10"/>
      <c r="BR827" s="15"/>
      <c r="BS827" s="123"/>
      <c r="BT827" s="123"/>
      <c r="BU827" s="123"/>
      <c r="BV827" s="10"/>
      <c r="BW827" s="10"/>
      <c r="BX827" s="10"/>
      <c r="BY827" s="10"/>
      <c r="BZ827" s="10"/>
    </row>
    <row r="828" spans="64:78">
      <c r="BL828" s="2"/>
      <c r="BM828" s="53" t="s">
        <v>836</v>
      </c>
      <c r="BN828" s="15"/>
      <c r="BO828" s="15"/>
      <c r="BP828" s="15"/>
      <c r="BQ828" s="10"/>
      <c r="BR828" s="15"/>
      <c r="BS828" s="123"/>
      <c r="BT828" s="123"/>
      <c r="BU828" s="123"/>
      <c r="BV828" s="10"/>
      <c r="BW828" s="10"/>
      <c r="BX828" s="10"/>
      <c r="BY828" s="10"/>
      <c r="BZ828" s="10"/>
    </row>
    <row r="829" spans="64:78">
      <c r="BL829" s="2"/>
      <c r="BM829" s="53" t="s">
        <v>837</v>
      </c>
      <c r="BN829" s="15"/>
      <c r="BO829" s="15"/>
      <c r="BP829" s="15"/>
      <c r="BQ829" s="10"/>
      <c r="BR829" s="15"/>
      <c r="BS829" s="123"/>
      <c r="BT829" s="123"/>
      <c r="BU829" s="123"/>
      <c r="BV829" s="10"/>
      <c r="BW829" s="10"/>
      <c r="BX829" s="10"/>
      <c r="BY829" s="10"/>
      <c r="BZ829" s="10"/>
    </row>
    <row r="830" spans="64:78">
      <c r="BL830" s="2"/>
      <c r="BM830" s="53" t="s">
        <v>838</v>
      </c>
      <c r="BN830" s="15"/>
      <c r="BO830" s="15"/>
      <c r="BP830" s="15"/>
      <c r="BQ830" s="10"/>
      <c r="BR830" s="15"/>
      <c r="BS830" s="123"/>
      <c r="BT830" s="123"/>
      <c r="BU830" s="123"/>
      <c r="BV830" s="10"/>
      <c r="BW830" s="10"/>
      <c r="BX830" s="10"/>
      <c r="BY830" s="10"/>
      <c r="BZ830" s="10"/>
    </row>
    <row r="831" spans="64:78">
      <c r="BL831" s="2"/>
      <c r="BM831" s="53" t="s">
        <v>839</v>
      </c>
      <c r="BN831" s="15"/>
      <c r="BO831" s="15"/>
      <c r="BP831" s="15"/>
      <c r="BQ831" s="10"/>
      <c r="BR831" s="15"/>
      <c r="BS831" s="123"/>
      <c r="BT831" s="123"/>
      <c r="BU831" s="123"/>
      <c r="BV831" s="10"/>
      <c r="BW831" s="10"/>
      <c r="BX831" s="10"/>
      <c r="BY831" s="10"/>
      <c r="BZ831" s="10"/>
    </row>
    <row r="832" spans="64:78">
      <c r="BL832" s="2"/>
      <c r="BM832" s="53" t="s">
        <v>840</v>
      </c>
      <c r="BN832" s="15"/>
      <c r="BO832" s="15"/>
      <c r="BP832" s="15"/>
      <c r="BQ832" s="10"/>
      <c r="BR832" s="15"/>
      <c r="BS832" s="123"/>
      <c r="BT832" s="123"/>
      <c r="BU832" s="123"/>
      <c r="BV832" s="10"/>
      <c r="BW832" s="10"/>
      <c r="BX832" s="10"/>
      <c r="BY832" s="10"/>
      <c r="BZ832" s="10"/>
    </row>
    <row r="833" spans="64:78">
      <c r="BL833" s="2"/>
      <c r="BM833" s="53" t="s">
        <v>841</v>
      </c>
      <c r="BN833" s="15"/>
      <c r="BO833" s="15"/>
      <c r="BP833" s="15"/>
      <c r="BQ833" s="10"/>
      <c r="BR833" s="15"/>
      <c r="BS833" s="123"/>
      <c r="BT833" s="123"/>
      <c r="BU833" s="123"/>
      <c r="BV833" s="10"/>
      <c r="BW833" s="10"/>
      <c r="BX833" s="10"/>
      <c r="BY833" s="10"/>
      <c r="BZ833" s="10"/>
    </row>
    <row r="834" spans="64:78">
      <c r="BL834" s="2"/>
      <c r="BM834" s="53" t="s">
        <v>842</v>
      </c>
      <c r="BN834" s="15"/>
      <c r="BO834" s="15"/>
      <c r="BP834" s="15"/>
      <c r="BQ834" s="10"/>
      <c r="BR834" s="15"/>
      <c r="BS834" s="123"/>
      <c r="BT834" s="123"/>
      <c r="BU834" s="123"/>
      <c r="BV834" s="10"/>
      <c r="BW834" s="10"/>
      <c r="BX834" s="10"/>
      <c r="BY834" s="10"/>
      <c r="BZ834" s="10"/>
    </row>
    <row r="835" spans="64:78">
      <c r="BL835" s="2"/>
      <c r="BM835" s="53" t="s">
        <v>843</v>
      </c>
      <c r="BN835" s="15"/>
      <c r="BO835" s="15"/>
      <c r="BP835" s="15"/>
      <c r="BQ835" s="10"/>
      <c r="BR835" s="15"/>
      <c r="BS835" s="123"/>
      <c r="BT835" s="123"/>
      <c r="BU835" s="123"/>
      <c r="BV835" s="10"/>
      <c r="BW835" s="10"/>
      <c r="BX835" s="10"/>
      <c r="BY835" s="10"/>
      <c r="BZ835" s="10"/>
    </row>
    <row r="836" spans="64:78">
      <c r="BL836" s="2"/>
      <c r="BM836" s="53" t="s">
        <v>844</v>
      </c>
      <c r="BN836" s="15"/>
      <c r="BO836" s="15"/>
      <c r="BP836" s="15"/>
      <c r="BQ836" s="10"/>
      <c r="BR836" s="15"/>
      <c r="BS836" s="123"/>
      <c r="BT836" s="123"/>
      <c r="BU836" s="123"/>
      <c r="BV836" s="10"/>
      <c r="BW836" s="10"/>
      <c r="BX836" s="10"/>
      <c r="BY836" s="10"/>
      <c r="BZ836" s="10"/>
    </row>
    <row r="837" spans="64:78">
      <c r="BL837" s="2"/>
      <c r="BM837" s="53" t="s">
        <v>845</v>
      </c>
      <c r="BN837" s="15"/>
      <c r="BO837" s="15"/>
      <c r="BP837" s="15"/>
      <c r="BQ837" s="10"/>
      <c r="BR837" s="15"/>
      <c r="BS837" s="123"/>
      <c r="BT837" s="123"/>
      <c r="BU837" s="123"/>
      <c r="BV837" s="10"/>
      <c r="BW837" s="10"/>
      <c r="BX837" s="10"/>
      <c r="BY837" s="10"/>
      <c r="BZ837" s="10"/>
    </row>
    <row r="838" spans="64:78">
      <c r="BL838" s="2"/>
      <c r="BM838" s="53" t="s">
        <v>846</v>
      </c>
      <c r="BN838" s="15"/>
      <c r="BO838" s="15"/>
      <c r="BP838" s="15"/>
      <c r="BQ838" s="10"/>
      <c r="BR838" s="15"/>
      <c r="BS838" s="123"/>
      <c r="BT838" s="123"/>
      <c r="BU838" s="123"/>
      <c r="BV838" s="10"/>
      <c r="BW838" s="10"/>
      <c r="BX838" s="10"/>
      <c r="BY838" s="10"/>
      <c r="BZ838" s="10"/>
    </row>
    <row r="839" spans="64:78">
      <c r="BL839" s="2"/>
      <c r="BM839" s="53" t="s">
        <v>847</v>
      </c>
      <c r="BN839" s="15"/>
      <c r="BO839" s="15"/>
      <c r="BP839" s="15"/>
      <c r="BQ839" s="10"/>
      <c r="BR839" s="15"/>
      <c r="BS839" s="123"/>
      <c r="BT839" s="123"/>
      <c r="BU839" s="123"/>
      <c r="BV839" s="10"/>
      <c r="BW839" s="10"/>
      <c r="BX839" s="10"/>
      <c r="BY839" s="10"/>
      <c r="BZ839" s="10"/>
    </row>
    <row r="840" spans="64:78">
      <c r="BL840" s="2"/>
      <c r="BM840" s="53" t="s">
        <v>848</v>
      </c>
      <c r="BN840" s="15"/>
      <c r="BO840" s="15"/>
      <c r="BP840" s="15"/>
      <c r="BQ840" s="10"/>
      <c r="BR840" s="15"/>
      <c r="BS840" s="123"/>
      <c r="BT840" s="123"/>
      <c r="BU840" s="123"/>
      <c r="BV840" s="10"/>
      <c r="BW840" s="10"/>
      <c r="BX840" s="10"/>
      <c r="BY840" s="10"/>
      <c r="BZ840" s="10"/>
    </row>
    <row r="841" spans="64:78">
      <c r="BL841" s="2"/>
      <c r="BM841" s="53" t="s">
        <v>849</v>
      </c>
      <c r="BN841" s="15"/>
      <c r="BO841" s="15"/>
      <c r="BP841" s="15"/>
      <c r="BQ841" s="10"/>
      <c r="BR841" s="15"/>
      <c r="BS841" s="123"/>
      <c r="BT841" s="123"/>
      <c r="BU841" s="123"/>
      <c r="BV841" s="10"/>
      <c r="BW841" s="10"/>
      <c r="BX841" s="10"/>
      <c r="BY841" s="10"/>
      <c r="BZ841" s="10"/>
    </row>
    <row r="842" spans="64:78">
      <c r="BL842" s="2"/>
      <c r="BM842" s="53" t="s">
        <v>850</v>
      </c>
      <c r="BN842" s="15"/>
      <c r="BO842" s="15"/>
      <c r="BP842" s="15"/>
      <c r="BQ842" s="10"/>
      <c r="BR842" s="15"/>
      <c r="BS842" s="123"/>
      <c r="BT842" s="123"/>
      <c r="BU842" s="123"/>
      <c r="BV842" s="10"/>
      <c r="BW842" s="10"/>
      <c r="BX842" s="10"/>
      <c r="BY842" s="10"/>
      <c r="BZ842" s="10"/>
    </row>
    <row r="843" spans="64:78">
      <c r="BL843" s="2"/>
      <c r="BM843" s="53" t="s">
        <v>851</v>
      </c>
      <c r="BN843" s="15"/>
      <c r="BO843" s="15"/>
      <c r="BP843" s="15"/>
      <c r="BQ843" s="10"/>
      <c r="BR843" s="15"/>
      <c r="BS843" s="123"/>
      <c r="BT843" s="123"/>
      <c r="BU843" s="123"/>
      <c r="BV843" s="10"/>
      <c r="BW843" s="10"/>
      <c r="BX843" s="10"/>
      <c r="BY843" s="10"/>
      <c r="BZ843" s="10"/>
    </row>
    <row r="844" spans="64:78">
      <c r="BL844" s="2"/>
      <c r="BM844" s="53" t="s">
        <v>852</v>
      </c>
      <c r="BN844" s="15"/>
      <c r="BO844" s="15"/>
      <c r="BP844" s="15"/>
      <c r="BQ844" s="10"/>
      <c r="BR844" s="15"/>
      <c r="BS844" s="123"/>
      <c r="BT844" s="123"/>
      <c r="BU844" s="123"/>
      <c r="BV844" s="10"/>
      <c r="BW844" s="10"/>
      <c r="BX844" s="10"/>
      <c r="BY844" s="10"/>
      <c r="BZ844" s="10"/>
    </row>
    <row r="845" spans="64:78">
      <c r="BL845" s="2"/>
      <c r="BM845" s="53" t="s">
        <v>853</v>
      </c>
      <c r="BN845" s="15"/>
      <c r="BO845" s="15"/>
      <c r="BP845" s="15"/>
      <c r="BQ845" s="10"/>
      <c r="BR845" s="15"/>
      <c r="BS845" s="123"/>
      <c r="BT845" s="123"/>
      <c r="BU845" s="123"/>
      <c r="BV845" s="10"/>
      <c r="BW845" s="10"/>
      <c r="BX845" s="10"/>
      <c r="BY845" s="10"/>
      <c r="BZ845" s="10"/>
    </row>
    <row r="846" spans="64:78">
      <c r="BL846" s="2"/>
      <c r="BM846" s="53" t="s">
        <v>854</v>
      </c>
      <c r="BN846" s="15"/>
      <c r="BO846" s="15"/>
      <c r="BP846" s="15"/>
      <c r="BQ846" s="10"/>
      <c r="BR846" s="15"/>
      <c r="BS846" s="123"/>
      <c r="BT846" s="123"/>
      <c r="BU846" s="123"/>
      <c r="BV846" s="10"/>
      <c r="BW846" s="10"/>
      <c r="BX846" s="10"/>
      <c r="BY846" s="10"/>
      <c r="BZ846" s="10"/>
    </row>
    <row r="847" spans="64:78">
      <c r="BL847" s="2"/>
      <c r="BM847" s="53" t="s">
        <v>855</v>
      </c>
      <c r="BN847" s="15"/>
      <c r="BO847" s="15"/>
      <c r="BP847" s="15"/>
      <c r="BQ847" s="10"/>
      <c r="BR847" s="15"/>
      <c r="BS847" s="123"/>
      <c r="BT847" s="123"/>
      <c r="BU847" s="123"/>
      <c r="BV847" s="10"/>
      <c r="BW847" s="10"/>
      <c r="BX847" s="10"/>
      <c r="BY847" s="10"/>
      <c r="BZ847" s="10"/>
    </row>
    <row r="848" spans="64:78">
      <c r="BL848" s="2"/>
      <c r="BM848" s="53" t="s">
        <v>856</v>
      </c>
      <c r="BN848" s="15"/>
      <c r="BO848" s="15"/>
      <c r="BP848" s="15"/>
      <c r="BQ848" s="10"/>
      <c r="BR848" s="15"/>
      <c r="BS848" s="123"/>
      <c r="BT848" s="123"/>
      <c r="BU848" s="123"/>
      <c r="BV848" s="10"/>
      <c r="BW848" s="10"/>
      <c r="BX848" s="10"/>
      <c r="BY848" s="10"/>
      <c r="BZ848" s="10"/>
    </row>
    <row r="849" spans="1:78">
      <c r="BL849" s="2"/>
      <c r="BM849" s="53" t="s">
        <v>857</v>
      </c>
      <c r="BN849" s="15"/>
      <c r="BO849" s="15"/>
      <c r="BP849" s="15"/>
      <c r="BQ849" s="10"/>
      <c r="BR849" s="15"/>
      <c r="BS849" s="123"/>
      <c r="BT849" s="123"/>
      <c r="BU849" s="123"/>
      <c r="BV849" s="10"/>
      <c r="BW849" s="10"/>
      <c r="BX849" s="10"/>
      <c r="BY849" s="10"/>
      <c r="BZ849" s="10"/>
    </row>
    <row r="850" spans="1:78">
      <c r="BL850" s="2"/>
      <c r="BM850" s="53" t="s">
        <v>858</v>
      </c>
      <c r="BN850" s="15"/>
      <c r="BO850" s="15"/>
      <c r="BP850" s="15"/>
      <c r="BQ850" s="10"/>
      <c r="BR850" s="15"/>
      <c r="BS850" s="123"/>
      <c r="BT850" s="123"/>
      <c r="BU850" s="123"/>
      <c r="BV850" s="10"/>
      <c r="BW850" s="10"/>
      <c r="BX850" s="10"/>
      <c r="BY850" s="10"/>
      <c r="BZ850" s="10"/>
    </row>
    <row r="851" spans="1:78">
      <c r="BL851" s="2"/>
      <c r="BM851" s="53" t="s">
        <v>859</v>
      </c>
      <c r="BN851" s="15"/>
      <c r="BO851" s="15"/>
      <c r="BP851" s="15"/>
      <c r="BQ851" s="10"/>
      <c r="BR851" s="15"/>
      <c r="BS851" s="123"/>
      <c r="BT851" s="123"/>
      <c r="BU851" s="123"/>
      <c r="BV851" s="10"/>
      <c r="BW851" s="10"/>
      <c r="BX851" s="10"/>
      <c r="BY851" s="10"/>
      <c r="BZ851" s="10"/>
    </row>
    <row r="852" spans="1:78">
      <c r="BL852" s="2"/>
      <c r="BM852" s="53" t="s">
        <v>860</v>
      </c>
      <c r="BN852" s="15"/>
      <c r="BO852" s="15"/>
      <c r="BP852" s="15"/>
      <c r="BQ852" s="10"/>
      <c r="BR852" s="15"/>
      <c r="BS852" s="123"/>
      <c r="BT852" s="123"/>
      <c r="BU852" s="123"/>
      <c r="BV852" s="10"/>
      <c r="BW852" s="10"/>
      <c r="BX852" s="10"/>
      <c r="BY852" s="10"/>
      <c r="BZ852" s="10"/>
    </row>
    <row r="853" spans="1:78">
      <c r="BL853" s="2"/>
      <c r="BM853" s="53" t="s">
        <v>861</v>
      </c>
      <c r="BN853" s="15"/>
      <c r="BO853" s="15"/>
      <c r="BP853" s="15"/>
      <c r="BQ853" s="10"/>
      <c r="BR853" s="15"/>
      <c r="BS853" s="123"/>
      <c r="BT853" s="123"/>
      <c r="BU853" s="123"/>
      <c r="BV853" s="10"/>
      <c r="BW853" s="10"/>
      <c r="BX853" s="10"/>
      <c r="BY853" s="10"/>
      <c r="BZ853" s="10"/>
    </row>
    <row r="854" spans="1:78">
      <c r="BL854" s="2"/>
      <c r="BM854" s="53" t="s">
        <v>862</v>
      </c>
      <c r="BN854" s="15"/>
      <c r="BO854" s="15"/>
      <c r="BP854" s="15"/>
      <c r="BQ854" s="10"/>
      <c r="BR854" s="15"/>
      <c r="BS854" s="123"/>
      <c r="BT854" s="123"/>
      <c r="BU854" s="123"/>
      <c r="BV854" s="10"/>
      <c r="BW854" s="10"/>
      <c r="BX854" s="10"/>
      <c r="BY854" s="10"/>
      <c r="BZ854" s="10"/>
    </row>
    <row r="855" spans="1:78">
      <c r="BL855" s="2"/>
      <c r="BM855" s="53" t="s">
        <v>863</v>
      </c>
      <c r="BN855" s="15"/>
      <c r="BO855" s="15"/>
      <c r="BP855" s="15"/>
      <c r="BQ855" s="10"/>
      <c r="BR855" s="15"/>
      <c r="BS855" s="123"/>
      <c r="BT855" s="123"/>
      <c r="BU855" s="123"/>
      <c r="BV855" s="10"/>
      <c r="BW855" s="10"/>
      <c r="BX855" s="10"/>
      <c r="BY855" s="10"/>
      <c r="BZ855" s="10"/>
    </row>
    <row r="856" spans="1:78">
      <c r="BL856" s="2"/>
      <c r="BM856" s="53" t="s">
        <v>864</v>
      </c>
      <c r="BN856" s="15"/>
      <c r="BO856" s="15"/>
      <c r="BP856" s="15"/>
      <c r="BQ856" s="10"/>
      <c r="BR856" s="15"/>
      <c r="BS856" s="123"/>
      <c r="BT856" s="123"/>
      <c r="BU856" s="123"/>
      <c r="BV856" s="10"/>
      <c r="BW856" s="10"/>
      <c r="BX856" s="10"/>
      <c r="BY856" s="10"/>
      <c r="BZ856" s="10"/>
    </row>
    <row r="857" spans="1:78">
      <c r="BL857" s="2"/>
      <c r="BM857" s="53" t="s">
        <v>865</v>
      </c>
      <c r="BN857" s="15"/>
      <c r="BO857" s="15"/>
      <c r="BP857" s="15"/>
      <c r="BQ857" s="10"/>
      <c r="BR857" s="15"/>
      <c r="BS857" s="123"/>
      <c r="BT857" s="123"/>
      <c r="BU857" s="123"/>
      <c r="BV857" s="10"/>
      <c r="BW857" s="10"/>
      <c r="BX857" s="10"/>
      <c r="BY857" s="10"/>
      <c r="BZ857" s="10"/>
    </row>
    <row r="858" spans="1:78">
      <c r="BL858" s="2"/>
      <c r="BM858" s="56" t="s">
        <v>866</v>
      </c>
      <c r="BN858" s="15"/>
      <c r="BO858" s="15"/>
      <c r="BP858" s="15"/>
      <c r="BQ858" s="10"/>
      <c r="BR858" s="15"/>
      <c r="BS858" s="123"/>
      <c r="BT858" s="123"/>
      <c r="BU858" s="123"/>
      <c r="BV858" s="10"/>
      <c r="BW858" s="10"/>
      <c r="BX858" s="10"/>
      <c r="BY858" s="10"/>
      <c r="BZ858" s="10"/>
    </row>
    <row r="859" spans="1:78" s="34" customFormat="1">
      <c r="A859" s="38"/>
      <c r="B859" s="31"/>
      <c r="C859" s="31"/>
      <c r="D859" s="32"/>
      <c r="E859" s="32"/>
      <c r="F859" s="29"/>
      <c r="G859" s="29"/>
      <c r="H859" s="29"/>
      <c r="I859" s="29"/>
      <c r="J859" s="29"/>
      <c r="K859" s="29"/>
      <c r="L859" s="29"/>
      <c r="M859" s="29"/>
      <c r="N859" s="29"/>
      <c r="O859" s="29"/>
      <c r="P859" s="29"/>
      <c r="Q859" s="29"/>
      <c r="R859" s="29"/>
      <c r="S859" s="29"/>
      <c r="T859" s="29"/>
      <c r="U859" s="29"/>
      <c r="V859" s="29"/>
      <c r="W859" s="29"/>
      <c r="X859" s="29"/>
      <c r="Y859" s="29"/>
      <c r="Z859" s="29"/>
      <c r="AB859" s="35"/>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146"/>
      <c r="BM859" s="33"/>
      <c r="BN859" s="33"/>
      <c r="BO859" s="33"/>
      <c r="BP859" s="33"/>
      <c r="BQ859" s="29"/>
      <c r="BR859" s="33"/>
      <c r="BS859" s="38"/>
      <c r="BT859" s="38"/>
      <c r="BU859" s="38"/>
      <c r="BV859" s="29"/>
      <c r="BW859" s="29"/>
      <c r="BX859" s="29"/>
      <c r="BY859" s="29"/>
      <c r="BZ859" s="29"/>
    </row>
    <row r="860" spans="1:78" s="3" customFormat="1" ht="14.85" customHeight="1">
      <c r="A860" s="39"/>
      <c r="AA860" s="29"/>
      <c r="AB860" s="217"/>
      <c r="AC860" s="217"/>
      <c r="AD860" s="217"/>
      <c r="AE860" s="217"/>
      <c r="AF860" s="217"/>
      <c r="AG860" s="217"/>
      <c r="AH860" s="217"/>
      <c r="AI860" s="217"/>
      <c r="AJ860" s="217"/>
      <c r="AK860" s="217"/>
      <c r="AL860" s="217"/>
      <c r="AM860" s="217"/>
      <c r="AN860" s="217"/>
      <c r="AO860" s="217"/>
      <c r="AP860" s="217"/>
      <c r="AQ860" s="217"/>
      <c r="AR860" s="217"/>
      <c r="AS860" s="217"/>
      <c r="AT860" s="217"/>
      <c r="AU860" s="217"/>
      <c r="AV860" s="217"/>
      <c r="AW860" s="217"/>
      <c r="AX860" s="217"/>
      <c r="AY860" s="217"/>
      <c r="AZ860" s="29"/>
      <c r="BA860" s="8"/>
      <c r="BS860" s="39"/>
      <c r="BT860" s="39"/>
      <c r="BU860" s="39"/>
    </row>
    <row r="861" spans="1:78" s="3" customFormat="1" ht="14.85" customHeight="1">
      <c r="A861" s="39"/>
      <c r="AA861" s="29"/>
      <c r="AB861" s="218"/>
      <c r="AC861" s="218"/>
      <c r="AD861" s="218"/>
      <c r="AE861" s="218"/>
      <c r="AF861" s="218"/>
      <c r="AG861" s="218"/>
      <c r="AH861" s="218"/>
      <c r="AI861" s="218"/>
      <c r="AJ861" s="218"/>
      <c r="AK861" s="218"/>
      <c r="AL861" s="218"/>
      <c r="AM861" s="218"/>
      <c r="AN861" s="218"/>
      <c r="AO861" s="218"/>
      <c r="AP861" s="218"/>
      <c r="AQ861" s="218"/>
      <c r="AR861" s="218"/>
      <c r="AS861" s="218"/>
      <c r="AT861" s="218"/>
      <c r="AU861" s="218"/>
      <c r="AV861" s="218"/>
      <c r="AW861" s="218"/>
      <c r="AX861" s="218"/>
      <c r="AY861" s="218"/>
      <c r="AZ861" s="29"/>
      <c r="BA861" s="8"/>
      <c r="BS861" s="39"/>
      <c r="BT861" s="39"/>
      <c r="BU861" s="39"/>
    </row>
    <row r="862" spans="1:78" s="173" customFormat="1" ht="14.85" customHeight="1">
      <c r="AA862" s="174"/>
      <c r="AB862" s="236" t="s">
        <v>950</v>
      </c>
      <c r="AC862" s="236"/>
      <c r="AD862" s="236"/>
      <c r="AE862" s="236"/>
      <c r="AF862" s="236"/>
      <c r="AG862" s="236"/>
      <c r="AH862" s="236"/>
      <c r="AI862" s="236"/>
      <c r="AJ862" s="236"/>
      <c r="AK862" s="236"/>
      <c r="AL862" s="236"/>
      <c r="AM862" s="236"/>
      <c r="AN862" s="236"/>
      <c r="AO862" s="236"/>
      <c r="AP862" s="236"/>
      <c r="AQ862" s="236"/>
      <c r="AR862" s="236"/>
      <c r="AS862" s="236"/>
      <c r="AT862" s="236"/>
      <c r="AU862" s="236"/>
      <c r="AV862" s="236"/>
      <c r="AW862" s="236"/>
      <c r="AX862" s="236"/>
      <c r="AY862" s="236"/>
      <c r="AZ862" s="174"/>
    </row>
    <row r="863" spans="1:78" ht="14.85" customHeight="1">
      <c r="AB863" s="221" t="s">
        <v>951</v>
      </c>
      <c r="AC863" s="221"/>
      <c r="AD863" s="221"/>
      <c r="AE863" s="221"/>
      <c r="AF863" s="221"/>
      <c r="AG863" s="221"/>
      <c r="AH863" s="221"/>
      <c r="AI863" s="221"/>
      <c r="AJ863" s="221"/>
      <c r="AK863" s="221"/>
      <c r="AL863" s="221"/>
      <c r="AM863" s="221"/>
      <c r="AN863" s="221"/>
      <c r="AO863" s="221"/>
      <c r="AP863" s="221"/>
      <c r="AQ863" s="221"/>
      <c r="AR863" s="221"/>
      <c r="AS863" s="221"/>
      <c r="AT863" s="221"/>
      <c r="AU863" s="221"/>
      <c r="AV863" s="221"/>
      <c r="AW863" s="221"/>
      <c r="AX863" s="221"/>
      <c r="AY863" s="221"/>
    </row>
    <row r="864" spans="1:78" ht="14.85" customHeight="1">
      <c r="AD864" s="5" t="str">
        <f>B6</f>
        <v>City</v>
      </c>
      <c r="AE864" s="186" t="str">
        <f>$D$6</f>
        <v>Ada</v>
      </c>
      <c r="AF864" s="186"/>
      <c r="AG864" s="186"/>
      <c r="AH864" s="186"/>
      <c r="AI864" s="186"/>
      <c r="AJ864" s="186"/>
      <c r="AS864" s="5" t="str">
        <f>B5</f>
        <v>Date</v>
      </c>
      <c r="AT864" s="219">
        <f>D5</f>
        <v>0</v>
      </c>
      <c r="AU864" s="219"/>
      <c r="AV864" s="219"/>
      <c r="AW864" s="219"/>
      <c r="AX864" s="219"/>
      <c r="AY864" s="219"/>
    </row>
    <row r="865" spans="1:78" ht="14.85" customHeight="1">
      <c r="AD865" s="5" t="str">
        <f>B7</f>
        <v>County</v>
      </c>
      <c r="AE865" s="186" t="str">
        <f>D7</f>
        <v>Anoka</v>
      </c>
      <c r="AF865" s="186"/>
      <c r="AG865" s="186"/>
      <c r="AH865" s="186"/>
      <c r="AI865" s="186"/>
      <c r="AJ865" s="186"/>
      <c r="AS865" s="5" t="str">
        <f>B10</f>
        <v>Completed by</v>
      </c>
      <c r="AT865" s="186">
        <f>D10</f>
        <v>0</v>
      </c>
      <c r="AU865" s="186"/>
      <c r="AV865" s="186"/>
      <c r="AW865" s="186"/>
      <c r="AX865" s="186"/>
      <c r="AY865" s="186"/>
    </row>
    <row r="866" spans="1:78" ht="14.85" customHeight="1">
      <c r="AD866" s="5" t="str">
        <f>B8</f>
        <v>District</v>
      </c>
      <c r="AE866" s="186" t="str">
        <f>D8</f>
        <v>District 1</v>
      </c>
      <c r="AF866" s="186"/>
      <c r="AG866" s="186"/>
      <c r="AH866" s="186"/>
      <c r="AI866" s="186"/>
      <c r="AJ866" s="186"/>
      <c r="AS866" s="5" t="str">
        <f>B11</f>
        <v>District Approval</v>
      </c>
      <c r="AT866" s="186">
        <f>D11</f>
        <v>0</v>
      </c>
      <c r="AU866" s="186"/>
      <c r="AV866" s="186"/>
      <c r="AW866" s="186"/>
      <c r="AX866" s="186"/>
      <c r="AY866" s="186"/>
    </row>
    <row r="867" spans="1:78" ht="14.85" customHeight="1">
      <c r="AB867" s="216" t="str">
        <f>IF($BQ$12=5,"N","")</f>
        <v/>
      </c>
      <c r="AC867" s="216"/>
      <c r="AD867" s="222" t="str">
        <f>IF($BQ$12=3,"N","")</f>
        <v>N</v>
      </c>
      <c r="AE867" s="222"/>
      <c r="AF867" s="223" t="str">
        <f>IF($BQ$12=6,"N","")</f>
        <v/>
      </c>
      <c r="AG867" s="223"/>
    </row>
    <row r="868" spans="1:78" ht="14.85" customHeight="1">
      <c r="AB868" s="216"/>
      <c r="AC868" s="216"/>
      <c r="AD868" s="222"/>
      <c r="AE868" s="222"/>
      <c r="AF868" s="224"/>
      <c r="AG868" s="224"/>
      <c r="AT868" s="220" t="s">
        <v>958</v>
      </c>
      <c r="AU868" s="220"/>
      <c r="AV868" s="220"/>
      <c r="AW868" s="220"/>
      <c r="AX868" s="220"/>
      <c r="AY868" s="220"/>
    </row>
    <row r="869" spans="1:78" ht="14.85" customHeight="1">
      <c r="AB869" s="230" t="str">
        <f>IF($BQ$12=1,"N","")</f>
        <v/>
      </c>
      <c r="AC869" s="230"/>
      <c r="AD869" s="231" t="str">
        <f>IF($BQ$12&gt;0,CHAR(230+$BQ$12),"")</f>
        <v>é</v>
      </c>
      <c r="AE869" s="231"/>
      <c r="AF869" s="234" t="str">
        <f>IF($BQ$12=2,"N","")</f>
        <v/>
      </c>
      <c r="AG869" s="234"/>
      <c r="AT869" s="186">
        <f>D34</f>
        <v>0</v>
      </c>
      <c r="AU869" s="186"/>
      <c r="AV869" s="186"/>
      <c r="AW869" s="186"/>
      <c r="AX869" s="186"/>
      <c r="AY869" s="186"/>
    </row>
    <row r="870" spans="1:78" ht="14.85" customHeight="1">
      <c r="AB870" s="230"/>
      <c r="AC870" s="230"/>
      <c r="AD870" s="231"/>
      <c r="AE870" s="231"/>
      <c r="AF870" s="234"/>
      <c r="AG870" s="234"/>
    </row>
    <row r="871" spans="1:78" ht="14.85" customHeight="1">
      <c r="AB871" s="243" t="str">
        <f>IF($BQ$12=7,"N","")</f>
        <v/>
      </c>
      <c r="AC871" s="243"/>
      <c r="AD871" s="233" t="str">
        <f>IF($BQ$12=4,"N","")</f>
        <v/>
      </c>
      <c r="AE871" s="233"/>
      <c r="AF871" s="232" t="str">
        <f>IF($BQ$12=8,"N","")</f>
        <v/>
      </c>
      <c r="AG871" s="232"/>
      <c r="AT871" s="220" t="s">
        <v>959</v>
      </c>
      <c r="AU871" s="220"/>
      <c r="AV871" s="220"/>
      <c r="AW871" s="220"/>
      <c r="AX871" s="220"/>
      <c r="AY871" s="220"/>
    </row>
    <row r="872" spans="1:78" ht="14.85" customHeight="1">
      <c r="AB872" s="243"/>
      <c r="AC872" s="243"/>
      <c r="AD872" s="233"/>
      <c r="AE872" s="233"/>
      <c r="AF872" s="232"/>
      <c r="AG872" s="232"/>
      <c r="AT872" s="186">
        <f>D33</f>
        <v>0</v>
      </c>
      <c r="AU872" s="186"/>
      <c r="AV872" s="186"/>
      <c r="AW872" s="186"/>
      <c r="AX872" s="186"/>
      <c r="AY872" s="186"/>
    </row>
    <row r="873" spans="1:78" ht="14.85" customHeight="1"/>
    <row r="874" spans="1:78" ht="14.85" customHeight="1"/>
    <row r="875" spans="1:78" ht="14.85" customHeight="1">
      <c r="AD875" s="5" t="s">
        <v>962</v>
      </c>
      <c r="AE875" s="186">
        <f>D12</f>
        <v>0</v>
      </c>
      <c r="AF875" s="186"/>
      <c r="AG875" s="186"/>
      <c r="AH875" s="186"/>
      <c r="AI875" s="186"/>
      <c r="AJ875" s="186"/>
      <c r="AS875" s="5" t="s">
        <v>960</v>
      </c>
      <c r="AT875" s="186">
        <f>D13</f>
        <v>0</v>
      </c>
      <c r="AU875" s="186"/>
      <c r="AV875" s="186"/>
      <c r="AW875" s="186"/>
      <c r="AX875" s="186"/>
      <c r="AY875" s="186"/>
    </row>
    <row r="876" spans="1:78" ht="14.85" customHeight="1">
      <c r="AD876" s="5" t="s">
        <v>963</v>
      </c>
      <c r="AE876" s="186">
        <f>D15</f>
        <v>0</v>
      </c>
      <c r="AF876" s="186"/>
      <c r="AG876" s="186"/>
      <c r="AH876" s="186"/>
      <c r="AI876" s="186"/>
      <c r="AJ876" s="186"/>
      <c r="AS876" s="5" t="s">
        <v>961</v>
      </c>
      <c r="AT876" s="186">
        <f>D14</f>
        <v>0</v>
      </c>
      <c r="AU876" s="186"/>
      <c r="AV876" s="186"/>
      <c r="AW876" s="186"/>
      <c r="AX876" s="186"/>
      <c r="AY876" s="186"/>
    </row>
    <row r="877" spans="1:78" ht="8.25" customHeight="1">
      <c r="B877" s="3"/>
      <c r="C877" s="3"/>
      <c r="D877" s="3"/>
      <c r="E877" s="3"/>
    </row>
    <row r="878" spans="1:78" s="1" customFormat="1" ht="14.85" customHeight="1">
      <c r="A878" s="39"/>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28"/>
      <c r="AB878" s="6" t="s">
        <v>922</v>
      </c>
      <c r="AZ878" s="28"/>
      <c r="BA878" s="5"/>
      <c r="BM878" s="3"/>
      <c r="BN878" s="3"/>
      <c r="BO878" s="3"/>
      <c r="BP878" s="3"/>
      <c r="BQ878" s="3"/>
      <c r="BR878" s="3"/>
      <c r="BS878" s="39"/>
      <c r="BT878" s="39"/>
      <c r="BU878" s="39"/>
      <c r="BV878" s="3"/>
      <c r="BW878" s="3"/>
      <c r="BX878" s="3"/>
      <c r="BY878" s="3"/>
      <c r="BZ878" s="3"/>
    </row>
    <row r="879" spans="1:78" s="1" customFormat="1" ht="14.85" customHeight="1">
      <c r="A879" s="39"/>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28"/>
      <c r="AB879" s="6" t="s">
        <v>923</v>
      </c>
      <c r="AT879" s="6" t="s">
        <v>953</v>
      </c>
      <c r="AZ879" s="28"/>
      <c r="BA879" s="5"/>
      <c r="BM879" s="3"/>
      <c r="BN879" s="3"/>
      <c r="BO879" s="3"/>
      <c r="BP879" s="3"/>
      <c r="BQ879" s="3"/>
      <c r="BR879" s="3"/>
      <c r="BS879" s="39"/>
      <c r="BT879" s="39"/>
      <c r="BU879" s="39"/>
      <c r="BV879" s="3"/>
      <c r="BW879" s="3"/>
      <c r="BX879" s="3"/>
      <c r="BY879" s="3"/>
      <c r="BZ879" s="3"/>
    </row>
    <row r="880" spans="1:78" s="1" customFormat="1" ht="14.85" customHeight="1">
      <c r="A880" s="39"/>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28"/>
      <c r="AB880" s="4" t="s">
        <v>924</v>
      </c>
      <c r="AC880" s="103" t="s">
        <v>1384</v>
      </c>
      <c r="AP880" s="4" t="str">
        <f>$AB880</f>
        <v>1.</v>
      </c>
      <c r="AQ880" s="184">
        <f>$D38</f>
        <v>0</v>
      </c>
      <c r="AR880" s="185"/>
      <c r="AT880" s="186" t="str">
        <f>IF(LEN($E38)&gt;0,$E38,"")</f>
        <v/>
      </c>
      <c r="AU880" s="186"/>
      <c r="AV880" s="186"/>
      <c r="AW880" s="186"/>
      <c r="AX880" s="186"/>
      <c r="AY880" s="186"/>
      <c r="AZ880" s="28"/>
      <c r="BA880" s="5"/>
      <c r="BM880" s="3"/>
      <c r="BN880" s="3"/>
      <c r="BO880" s="3"/>
      <c r="BP880" s="3"/>
      <c r="BQ880" s="3"/>
      <c r="BR880" s="3"/>
      <c r="BS880" s="39"/>
      <c r="BT880" s="39"/>
      <c r="BU880" s="39"/>
      <c r="BV880" s="3"/>
      <c r="BW880" s="3"/>
      <c r="BX880" s="3"/>
      <c r="BY880" s="3"/>
      <c r="BZ880" s="3"/>
    </row>
    <row r="881" spans="1:78" s="1" customFormat="1" ht="14.85" customHeight="1">
      <c r="A881" s="39"/>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28"/>
      <c r="AB881" s="4" t="s">
        <v>925</v>
      </c>
      <c r="AC881" s="103" t="s">
        <v>1385</v>
      </c>
      <c r="AP881" s="4" t="str">
        <f>$AB881</f>
        <v>2.</v>
      </c>
      <c r="AQ881" s="184">
        <f>$D39</f>
        <v>0</v>
      </c>
      <c r="AR881" s="185"/>
      <c r="AT881" s="1" t="s">
        <v>954</v>
      </c>
      <c r="AW881" s="187" t="str">
        <f>IF(LEN(D35)&gt;0,D35,"")</f>
        <v>ASC/2</v>
      </c>
      <c r="AX881" s="187"/>
      <c r="AY881" s="187"/>
      <c r="AZ881" s="28"/>
      <c r="BA881" s="5"/>
      <c r="BM881" s="3"/>
      <c r="BN881" s="3"/>
      <c r="BO881" s="3"/>
      <c r="BP881" s="3"/>
      <c r="BQ881" s="3"/>
      <c r="BR881" s="3"/>
      <c r="BS881" s="39"/>
      <c r="BT881" s="39"/>
      <c r="BU881" s="39"/>
      <c r="BV881" s="3"/>
      <c r="BW881" s="3"/>
      <c r="BX881" s="3"/>
      <c r="BY881" s="3"/>
      <c r="BZ881" s="3"/>
    </row>
    <row r="882" spans="1:78" s="1" customFormat="1" ht="14.85" customHeight="1">
      <c r="A882" s="39"/>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28"/>
      <c r="AB882" s="4"/>
      <c r="AZ882" s="28"/>
      <c r="BA882" s="5"/>
      <c r="BM882" s="3"/>
      <c r="BN882" s="3"/>
      <c r="BO882" s="3"/>
      <c r="BP882" s="3"/>
      <c r="BQ882" s="3"/>
      <c r="BR882" s="3"/>
      <c r="BS882" s="39"/>
      <c r="BT882" s="39"/>
      <c r="BU882" s="39"/>
      <c r="BV882" s="3"/>
      <c r="BW882" s="3"/>
      <c r="BX882" s="3"/>
      <c r="BY882" s="3"/>
      <c r="BZ882" s="3"/>
    </row>
    <row r="883" spans="1:78" s="1" customFormat="1" ht="14.85" customHeight="1">
      <c r="A883" s="39"/>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28"/>
      <c r="AB883" s="4" t="s">
        <v>926</v>
      </c>
      <c r="AC883" s="1" t="str">
        <f>$BZ5&amp;$BZ$1</f>
        <v>Preempt verification and response time (sec): add lines 1 and 2............................................................................................................................................................................................................................</v>
      </c>
      <c r="AT883" s="4" t="str">
        <f>$AB883</f>
        <v>3.</v>
      </c>
      <c r="AU883" s="184">
        <f>SUM(AQ880:AR881)</f>
        <v>0</v>
      </c>
      <c r="AV883" s="185"/>
      <c r="AZ883" s="28"/>
      <c r="BA883" s="5"/>
      <c r="BM883" s="3"/>
      <c r="BN883" s="3"/>
      <c r="BO883" s="3"/>
      <c r="BP883" s="3"/>
      <c r="BQ883" s="3"/>
      <c r="BR883" s="3"/>
      <c r="BS883" s="39"/>
      <c r="BT883" s="39"/>
      <c r="BU883" s="39"/>
      <c r="BV883" s="3"/>
      <c r="BW883" s="3"/>
      <c r="BX883" s="3"/>
      <c r="BY883" s="3"/>
      <c r="BZ883" s="3"/>
    </row>
    <row r="884" spans="1:78" s="1" customFormat="1">
      <c r="A884" s="39"/>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28"/>
      <c r="AB884" s="4"/>
      <c r="AZ884" s="28"/>
      <c r="BA884" s="5"/>
      <c r="BM884" s="3"/>
      <c r="BN884" s="3"/>
      <c r="BO884" s="3"/>
      <c r="BP884" s="3"/>
      <c r="BQ884" s="3"/>
      <c r="BR884" s="3"/>
      <c r="BS884" s="39"/>
      <c r="BT884" s="39"/>
      <c r="BU884" s="39"/>
      <c r="BV884" s="3"/>
      <c r="BW884" s="3"/>
      <c r="BX884" s="3"/>
      <c r="BY884" s="3"/>
      <c r="BZ884" s="3"/>
    </row>
    <row r="885" spans="1:78" s="1" customFormat="1" ht="14.85" customHeight="1">
      <c r="A885" s="39"/>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28"/>
      <c r="AB885" s="6" t="s">
        <v>1269</v>
      </c>
      <c r="AZ885" s="28"/>
      <c r="BA885" s="5"/>
      <c r="BM885" s="3"/>
      <c r="BN885" s="3"/>
      <c r="BO885" s="3"/>
      <c r="BP885" s="3"/>
      <c r="BQ885" s="3"/>
      <c r="BR885" s="3"/>
      <c r="BS885" s="39"/>
      <c r="BT885" s="39"/>
      <c r="BU885" s="39"/>
      <c r="BV885" s="3"/>
      <c r="BW885" s="3"/>
      <c r="BX885" s="3"/>
      <c r="BY885" s="3"/>
      <c r="BZ885" s="3"/>
    </row>
    <row r="886" spans="1:78" s="1" customFormat="1" ht="14.85" customHeight="1">
      <c r="A886" s="39"/>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28"/>
      <c r="AB886" s="4" t="s">
        <v>927</v>
      </c>
      <c r="AC886" s="1" t="str">
        <f>$BZ6&amp;$BZ$1</f>
        <v>Longest conflicting vehicle phase number(s)............................................................................................................................................................................................................................</v>
      </c>
      <c r="AN886" s="4"/>
      <c r="AO886" s="160"/>
      <c r="AP886" s="4" t="str">
        <f>$AB886</f>
        <v>4.</v>
      </c>
      <c r="AQ886" s="184" t="str">
        <f>IF(LEN($D40)&gt;0,$D40,"")</f>
        <v/>
      </c>
      <c r="AR886" s="185"/>
      <c r="AT886" s="6" t="s">
        <v>953</v>
      </c>
      <c r="AZ886" s="28"/>
      <c r="BA886" s="5"/>
      <c r="BM886" s="3"/>
      <c r="BN886" s="3"/>
      <c r="BO886" s="3"/>
      <c r="BP886" s="3"/>
      <c r="BQ886" s="3"/>
      <c r="BR886" s="3"/>
      <c r="BS886" s="39"/>
      <c r="BT886" s="39"/>
      <c r="BU886" s="39"/>
      <c r="BV886" s="3"/>
      <c r="BW886" s="3"/>
      <c r="BX886" s="3"/>
      <c r="BY886" s="3"/>
      <c r="BZ886" s="3"/>
    </row>
    <row r="887" spans="1:78" s="1" customFormat="1" ht="14.85" customHeight="1">
      <c r="A887" s="39"/>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28"/>
      <c r="AB887" s="4" t="s">
        <v>928</v>
      </c>
      <c r="AC887" s="1" t="str">
        <f>$BZ7&amp;$BZ$1</f>
        <v>Minimum green time during right-of-way transfer (sec)............................................................................................................................................................................................................................</v>
      </c>
      <c r="AP887" s="4" t="str">
        <f>$AB887</f>
        <v>5.</v>
      </c>
      <c r="AQ887" s="184">
        <f>$D41</f>
        <v>0</v>
      </c>
      <c r="AR887" s="185"/>
      <c r="AT887" s="186" t="str">
        <f>IF(LEN($E41)&gt;0,$E41,"")</f>
        <v>Set in preemptor settings</v>
      </c>
      <c r="AU887" s="186"/>
      <c r="AV887" s="186"/>
      <c r="AW887" s="186"/>
      <c r="AX887" s="186"/>
      <c r="AY887" s="186"/>
      <c r="AZ887" s="28"/>
      <c r="BA887" s="5"/>
      <c r="BM887" s="3"/>
      <c r="BN887" s="3"/>
      <c r="BO887" s="3"/>
      <c r="BP887" s="3"/>
      <c r="BQ887" s="3"/>
      <c r="BR887" s="3"/>
      <c r="BS887" s="39"/>
      <c r="BT887" s="39"/>
      <c r="BU887" s="39"/>
      <c r="BV887" s="3"/>
      <c r="BW887" s="3"/>
      <c r="BX887" s="3"/>
      <c r="BY887" s="3"/>
      <c r="BZ887" s="3"/>
    </row>
    <row r="888" spans="1:78" s="1" customFormat="1" ht="14.85" customHeight="1">
      <c r="A888" s="39"/>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28"/>
      <c r="AB888" s="4" t="s">
        <v>929</v>
      </c>
      <c r="AC888" s="1" t="str">
        <f>$BZ8&amp;$BZ$1</f>
        <v>Other green time during right-of-way transfer (sec)............................................................................................................................................................................................................................</v>
      </c>
      <c r="AP888" s="4" t="str">
        <f>$AB888</f>
        <v>6.</v>
      </c>
      <c r="AQ888" s="184">
        <f>$D42</f>
        <v>0</v>
      </c>
      <c r="AR888" s="185"/>
      <c r="AT888" s="186" t="str">
        <f>IF(LEN($E42)&gt;0,$E42,"")</f>
        <v/>
      </c>
      <c r="AU888" s="186"/>
      <c r="AV888" s="186"/>
      <c r="AW888" s="186"/>
      <c r="AX888" s="186"/>
      <c r="AY888" s="186"/>
      <c r="AZ888" s="28"/>
      <c r="BA888" s="5"/>
      <c r="BM888" s="3"/>
      <c r="BN888" s="3"/>
      <c r="BO888" s="3"/>
      <c r="BP888" s="3"/>
      <c r="BQ888" s="3"/>
      <c r="BR888" s="3"/>
      <c r="BS888" s="39"/>
      <c r="BT888" s="39"/>
      <c r="BU888" s="39"/>
      <c r="BV888" s="3"/>
      <c r="BW888" s="3"/>
      <c r="BX888" s="3"/>
      <c r="BY888" s="3"/>
      <c r="BZ888" s="3"/>
    </row>
    <row r="889" spans="1:78" s="1" customFormat="1" ht="14.85" customHeight="1">
      <c r="A889" s="39"/>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28"/>
      <c r="AB889" s="4" t="s">
        <v>930</v>
      </c>
      <c r="AC889" s="1" t="str">
        <f>$BZ9&amp;$BZ$1</f>
        <v>Yellow change time (sec)............................................................................................................................................................................................................................</v>
      </c>
      <c r="AP889" s="4" t="str">
        <f>$AB889</f>
        <v>7.</v>
      </c>
      <c r="AQ889" s="184">
        <f>$D43</f>
        <v>0</v>
      </c>
      <c r="AR889" s="185"/>
      <c r="AT889" s="186" t="str">
        <f>IF(LEN($E43)&gt;0,$E43,"")</f>
        <v>Longest Paired Set</v>
      </c>
      <c r="AU889" s="186"/>
      <c r="AV889" s="186"/>
      <c r="AW889" s="186"/>
      <c r="AX889" s="186"/>
      <c r="AY889" s="186"/>
      <c r="AZ889" s="28"/>
      <c r="BA889" s="5"/>
      <c r="BM889" s="3"/>
      <c r="BN889" s="3"/>
      <c r="BO889" s="3"/>
      <c r="BP889" s="3"/>
      <c r="BQ889" s="3"/>
      <c r="BR889" s="3"/>
      <c r="BS889" s="39"/>
      <c r="BT889" s="39"/>
      <c r="BU889" s="39"/>
      <c r="BV889" s="3"/>
      <c r="BW889" s="3"/>
      <c r="BX889" s="3"/>
      <c r="BY889" s="3"/>
      <c r="BZ889" s="3"/>
    </row>
    <row r="890" spans="1:78" s="1" customFormat="1" ht="14.85" customHeight="1">
      <c r="A890" s="39"/>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28"/>
      <c r="AB890" s="4" t="s">
        <v>931</v>
      </c>
      <c r="AC890" s="1" t="str">
        <f>$BZ10&amp;$BZ$1</f>
        <v>Red clearance time (sec)............................................................................................................................................................................................................................</v>
      </c>
      <c r="AP890" s="4" t="str">
        <f>$AB890</f>
        <v>8.</v>
      </c>
      <c r="AQ890" s="184">
        <f>$D44</f>
        <v>0</v>
      </c>
      <c r="AR890" s="185"/>
      <c r="AT890" s="186" t="str">
        <f>IF(LEN($E44)&gt;0,$E44,"")</f>
        <v>Longest Paired Set</v>
      </c>
      <c r="AU890" s="186"/>
      <c r="AV890" s="186"/>
      <c r="AW890" s="186"/>
      <c r="AX890" s="186"/>
      <c r="AY890" s="186"/>
      <c r="AZ890" s="28"/>
      <c r="BA890" s="5"/>
      <c r="BM890" s="3"/>
      <c r="BN890" s="3"/>
      <c r="BO890" s="3"/>
      <c r="BP890" s="3"/>
      <c r="BQ890" s="3"/>
      <c r="BR890" s="3"/>
      <c r="BS890" s="39"/>
      <c r="BT890" s="39"/>
      <c r="BU890" s="39"/>
      <c r="BV890" s="3"/>
      <c r="BW890" s="3"/>
      <c r="BX890" s="3"/>
      <c r="BY890" s="3"/>
      <c r="BZ890" s="3"/>
    </row>
    <row r="891" spans="1:78" s="1" customFormat="1">
      <c r="A891" s="39"/>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28"/>
      <c r="AB891" s="4"/>
      <c r="AZ891" s="28"/>
      <c r="BA891" s="5"/>
      <c r="BM891" s="3"/>
      <c r="BN891" s="3"/>
      <c r="BO891" s="3"/>
      <c r="BP891" s="3"/>
      <c r="BQ891" s="3"/>
      <c r="BR891" s="3"/>
      <c r="BS891" s="39"/>
      <c r="BT891" s="39"/>
      <c r="BU891" s="39"/>
      <c r="BV891" s="3"/>
      <c r="BW891" s="3"/>
      <c r="BX891" s="3"/>
      <c r="BY891" s="3"/>
      <c r="BZ891" s="3"/>
    </row>
    <row r="892" spans="1:78" s="1" customFormat="1" ht="14.85" customHeight="1">
      <c r="A892" s="39"/>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28"/>
      <c r="AB892" s="4" t="s">
        <v>932</v>
      </c>
      <c r="AC892" s="1" t="str">
        <f>$BZ11&amp;$BZ$1</f>
        <v>Longest conflicting vehicle time (sec): add lines 5 through 8............................................................................................................................................................................................................................</v>
      </c>
      <c r="AR892" s="4" t="str">
        <f>$AB892</f>
        <v>9.</v>
      </c>
      <c r="AS892" s="184">
        <f>SUM(AQ887:AR890)</f>
        <v>0</v>
      </c>
      <c r="AT892" s="185"/>
      <c r="AZ892" s="28"/>
      <c r="BA892" s="5"/>
      <c r="BM892" s="3"/>
      <c r="BN892" s="3"/>
      <c r="BO892" s="3"/>
      <c r="BP892" s="3"/>
      <c r="BQ892" s="3"/>
      <c r="BR892" s="3"/>
      <c r="BS892" s="39"/>
      <c r="BT892" s="39"/>
      <c r="BU892" s="39"/>
      <c r="BV892" s="3"/>
      <c r="BW892" s="3"/>
      <c r="BX892" s="3"/>
      <c r="BY892" s="3"/>
      <c r="BZ892" s="3"/>
    </row>
    <row r="893" spans="1:78" s="1" customFormat="1">
      <c r="A893" s="39"/>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28"/>
      <c r="AB893" s="4"/>
      <c r="AZ893" s="28"/>
      <c r="BA893" s="5"/>
      <c r="BM893" s="3"/>
      <c r="BN893" s="3"/>
      <c r="BO893" s="3"/>
      <c r="BP893" s="3"/>
      <c r="BQ893" s="3"/>
      <c r="BR893" s="3"/>
      <c r="BS893" s="39"/>
      <c r="BT893" s="39"/>
      <c r="BU893" s="39"/>
      <c r="BV893" s="3"/>
      <c r="BW893" s="3"/>
      <c r="BX893" s="3"/>
      <c r="BY893" s="3"/>
      <c r="BZ893" s="3"/>
    </row>
    <row r="894" spans="1:78" s="1" customFormat="1" ht="14.85" customHeight="1">
      <c r="A894" s="39"/>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28"/>
      <c r="AB894" s="6" t="s">
        <v>1270</v>
      </c>
      <c r="AZ894" s="28"/>
      <c r="BA894" s="5"/>
      <c r="BM894" s="3"/>
      <c r="BN894" s="3"/>
      <c r="BO894" s="3"/>
      <c r="BP894" s="3"/>
      <c r="BQ894" s="3"/>
      <c r="BR894" s="3"/>
      <c r="BS894" s="39"/>
      <c r="BT894" s="39"/>
      <c r="BU894" s="39"/>
      <c r="BV894" s="3"/>
      <c r="BW894" s="3"/>
      <c r="BX894" s="3"/>
      <c r="BY894" s="3"/>
      <c r="BZ894" s="3"/>
    </row>
    <row r="895" spans="1:78" s="1" customFormat="1" ht="14.85" customHeight="1">
      <c r="A895" s="39"/>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28"/>
      <c r="AB895" s="4" t="s">
        <v>939</v>
      </c>
      <c r="AC895" s="1" t="s">
        <v>1403</v>
      </c>
      <c r="AN895" s="4" t="str">
        <f>$AB895</f>
        <v>10.</v>
      </c>
      <c r="AO895" s="26" t="str">
        <f>IF(LEN($D45)&gt;0,$D45,"")</f>
        <v/>
      </c>
      <c r="AT895" s="6" t="s">
        <v>953</v>
      </c>
      <c r="AZ895" s="28"/>
      <c r="BA895" s="5"/>
      <c r="BM895" s="3"/>
      <c r="BN895" s="3"/>
      <c r="BO895" s="3"/>
      <c r="BP895" s="3"/>
      <c r="BQ895" s="3"/>
      <c r="BR895" s="3"/>
      <c r="BS895" s="39"/>
      <c r="BT895" s="39"/>
      <c r="BU895" s="39"/>
      <c r="BV895" s="3"/>
      <c r="BW895" s="3"/>
      <c r="BX895" s="3"/>
      <c r="BY895" s="3"/>
      <c r="BZ895" s="3"/>
    </row>
    <row r="896" spans="1:78" s="1" customFormat="1" ht="14.85" customHeight="1">
      <c r="A896" s="39"/>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28"/>
      <c r="AB896" s="4" t="s">
        <v>940</v>
      </c>
      <c r="AC896" s="1" t="s">
        <v>1404</v>
      </c>
      <c r="AP896" s="4" t="str">
        <f>$AB896</f>
        <v>11.</v>
      </c>
      <c r="AQ896" s="184">
        <f>$D46</f>
        <v>0</v>
      </c>
      <c r="AR896" s="185"/>
      <c r="AT896" s="186" t="str">
        <f>IF(LEN($E46)&gt;0,$E46,"")</f>
        <v/>
      </c>
      <c r="AU896" s="186"/>
      <c r="AV896" s="186"/>
      <c r="AW896" s="186"/>
      <c r="AX896" s="186"/>
      <c r="AY896" s="186"/>
      <c r="AZ896" s="28"/>
      <c r="BA896" s="5"/>
      <c r="BM896" s="3"/>
      <c r="BN896" s="3"/>
      <c r="BO896" s="3"/>
      <c r="BP896" s="3"/>
      <c r="BQ896" s="3"/>
      <c r="BR896" s="3"/>
      <c r="BS896" s="39"/>
      <c r="BT896" s="39"/>
      <c r="BU896" s="39"/>
      <c r="BV896" s="3"/>
      <c r="BW896" s="3"/>
      <c r="BX896" s="3"/>
      <c r="BY896" s="3"/>
      <c r="BZ896" s="3"/>
    </row>
    <row r="897" spans="1:78" s="1" customFormat="1" ht="14.85" customHeight="1">
      <c r="A897" s="39"/>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28"/>
      <c r="AB897" s="4" t="s">
        <v>941</v>
      </c>
      <c r="AC897" s="1" t="s">
        <v>1405</v>
      </c>
      <c r="AP897" s="4" t="str">
        <f>$AB897</f>
        <v>12.</v>
      </c>
      <c r="AQ897" s="184">
        <f>$D47</f>
        <v>0</v>
      </c>
      <c r="AR897" s="185"/>
      <c r="AT897" s="186" t="str">
        <f>IF(LEN($E47)&gt;0,$E47,"")</f>
        <v>Use front page values</v>
      </c>
      <c r="AU897" s="186"/>
      <c r="AV897" s="186"/>
      <c r="AW897" s="186"/>
      <c r="AX897" s="186"/>
      <c r="AY897" s="186"/>
      <c r="AZ897" s="28"/>
      <c r="BA897" s="5"/>
      <c r="BM897" s="3"/>
      <c r="BN897" s="3"/>
      <c r="BO897" s="3"/>
      <c r="BP897" s="3"/>
      <c r="BQ897" s="3"/>
      <c r="BR897" s="3"/>
      <c r="BS897" s="39"/>
      <c r="BT897" s="39"/>
      <c r="BU897" s="39"/>
      <c r="BV897" s="3"/>
      <c r="BW897" s="3"/>
      <c r="BX897" s="3"/>
      <c r="BY897" s="3"/>
      <c r="BZ897" s="3"/>
    </row>
    <row r="898" spans="1:78" s="1" customFormat="1" ht="14.85" customHeight="1">
      <c r="A898" s="39"/>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28"/>
      <c r="AB898" s="4" t="s">
        <v>942</v>
      </c>
      <c r="AC898" s="1" t="s">
        <v>1406</v>
      </c>
      <c r="AP898" s="4" t="str">
        <f>$AB898</f>
        <v>13.</v>
      </c>
      <c r="AQ898" s="184">
        <f>$D48</f>
        <v>0</v>
      </c>
      <c r="AR898" s="185"/>
      <c r="AT898" s="186" t="str">
        <f>IF(LEN($E48)&gt;0,$E48,"")</f>
        <v>Use front page values</v>
      </c>
      <c r="AU898" s="186"/>
      <c r="AV898" s="186"/>
      <c r="AW898" s="186"/>
      <c r="AX898" s="186"/>
      <c r="AY898" s="186"/>
      <c r="AZ898" s="28"/>
      <c r="BA898" s="5"/>
      <c r="BM898" s="3"/>
      <c r="BN898" s="3"/>
      <c r="BO898" s="3"/>
      <c r="BP898" s="3"/>
      <c r="BQ898" s="3"/>
      <c r="BR898" s="3"/>
      <c r="BS898" s="39"/>
      <c r="BT898" s="39"/>
      <c r="BU898" s="39"/>
      <c r="BV898" s="3"/>
      <c r="BW898" s="3"/>
      <c r="BX898" s="3"/>
      <c r="BY898" s="3"/>
      <c r="BZ898" s="3"/>
    </row>
    <row r="899" spans="1:78" s="1" customFormat="1" ht="14.85" customHeight="1">
      <c r="A899" s="39"/>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28"/>
      <c r="AB899" s="4" t="s">
        <v>943</v>
      </c>
      <c r="AC899" s="1" t="s">
        <v>1407</v>
      </c>
      <c r="AP899" s="4" t="str">
        <f>$AB899</f>
        <v>14.</v>
      </c>
      <c r="AQ899" s="184">
        <f>$D49</f>
        <v>0</v>
      </c>
      <c r="AR899" s="185"/>
      <c r="AT899" s="186" t="str">
        <f>IF(LEN($E49)&gt;0,$E49,"")</f>
        <v>Use front page values</v>
      </c>
      <c r="AU899" s="186"/>
      <c r="AV899" s="186"/>
      <c r="AW899" s="186"/>
      <c r="AX899" s="186"/>
      <c r="AY899" s="186"/>
      <c r="AZ899" s="28"/>
      <c r="BA899" s="5"/>
      <c r="BM899" s="3"/>
      <c r="BN899" s="3"/>
      <c r="BO899" s="3"/>
      <c r="BP899" s="3"/>
      <c r="BQ899" s="3"/>
      <c r="BR899" s="3"/>
      <c r="BS899" s="39"/>
      <c r="BT899" s="39"/>
      <c r="BU899" s="39"/>
      <c r="BV899" s="3"/>
      <c r="BW899" s="3"/>
      <c r="BX899" s="3"/>
      <c r="BY899" s="3"/>
      <c r="BZ899" s="3"/>
    </row>
    <row r="900" spans="1:78" s="1" customFormat="1" ht="14.85" customHeight="1">
      <c r="A900" s="39"/>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28"/>
      <c r="AB900" s="4"/>
      <c r="AZ900" s="28"/>
      <c r="BA900" s="5"/>
      <c r="BM900" s="3"/>
      <c r="BN900" s="3"/>
      <c r="BO900" s="3"/>
      <c r="BP900" s="3"/>
      <c r="BQ900" s="3"/>
      <c r="BR900" s="3"/>
      <c r="BS900" s="39"/>
      <c r="BT900" s="39"/>
      <c r="BU900" s="39"/>
      <c r="BV900" s="3"/>
      <c r="BW900" s="3"/>
      <c r="BX900" s="3"/>
      <c r="BY900" s="3"/>
      <c r="BZ900" s="3"/>
    </row>
    <row r="901" spans="1:78" s="1" customFormat="1" ht="14.85" customHeight="1">
      <c r="A901" s="39"/>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28"/>
      <c r="AB901" s="4" t="s">
        <v>944</v>
      </c>
      <c r="AC901" s="1" t="s">
        <v>1408</v>
      </c>
      <c r="AR901" s="4" t="str">
        <f>$AB901</f>
        <v>15.</v>
      </c>
      <c r="AS901" s="184">
        <f>SUM(AQ896:AR899)</f>
        <v>0</v>
      </c>
      <c r="AT901" s="185"/>
      <c r="AZ901" s="28"/>
      <c r="BA901" s="5"/>
      <c r="BM901" s="3"/>
      <c r="BN901" s="3"/>
      <c r="BO901" s="3"/>
      <c r="BP901" s="3"/>
      <c r="BQ901" s="3"/>
      <c r="BR901" s="3"/>
      <c r="BS901" s="39"/>
      <c r="BT901" s="39"/>
      <c r="BU901" s="39"/>
      <c r="BV901" s="3"/>
      <c r="BW901" s="3"/>
      <c r="BX901" s="3"/>
      <c r="BY901" s="3"/>
      <c r="BZ901" s="3"/>
    </row>
    <row r="902" spans="1:78" s="1" customFormat="1" ht="14.85" customHeight="1">
      <c r="A902" s="39"/>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28"/>
      <c r="AB902" s="4"/>
      <c r="AZ902" s="28"/>
      <c r="BA902" s="5"/>
      <c r="BM902" s="3"/>
      <c r="BN902" s="3"/>
      <c r="BO902" s="3"/>
      <c r="BP902" s="3"/>
      <c r="BQ902" s="3"/>
      <c r="BR902" s="3"/>
      <c r="BS902" s="39"/>
      <c r="BT902" s="39"/>
      <c r="BU902" s="39"/>
      <c r="BV902" s="3"/>
      <c r="BW902" s="3"/>
      <c r="BX902" s="3"/>
      <c r="BY902" s="3"/>
      <c r="BZ902" s="3"/>
    </row>
    <row r="903" spans="1:78" s="1" customFormat="1" ht="14.85" customHeight="1">
      <c r="A903" s="39"/>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28"/>
      <c r="AB903" s="6" t="s">
        <v>1271</v>
      </c>
      <c r="AZ903" s="28"/>
      <c r="BA903" s="5"/>
      <c r="BM903" s="3"/>
      <c r="BN903" s="3"/>
      <c r="BO903" s="3"/>
      <c r="BP903" s="3"/>
      <c r="BQ903" s="3"/>
      <c r="BR903" s="3"/>
      <c r="BS903" s="39"/>
      <c r="BT903" s="39"/>
      <c r="BU903" s="39"/>
      <c r="BV903" s="3"/>
      <c r="BW903" s="3"/>
      <c r="BX903" s="3"/>
      <c r="BY903" s="3"/>
      <c r="BZ903" s="3"/>
    </row>
    <row r="904" spans="1:78" s="1" customFormat="1" ht="14.85" customHeight="1">
      <c r="A904" s="39"/>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28"/>
      <c r="AB904" s="4" t="s">
        <v>949</v>
      </c>
      <c r="AC904" s="1" t="s">
        <v>1409</v>
      </c>
      <c r="AT904" s="4" t="str">
        <f>$AB904</f>
        <v>16.</v>
      </c>
      <c r="AU904" s="184">
        <f>MAX(AS892,AS901)</f>
        <v>0</v>
      </c>
      <c r="AV904" s="185"/>
      <c r="AZ904" s="28"/>
      <c r="BA904" s="5"/>
      <c r="BM904" s="3"/>
      <c r="BN904" s="3"/>
      <c r="BO904" s="3"/>
      <c r="BP904" s="3"/>
      <c r="BQ904" s="3"/>
      <c r="BR904" s="3"/>
      <c r="BS904" s="39"/>
      <c r="BT904" s="39"/>
      <c r="BU904" s="39"/>
      <c r="BV904" s="3"/>
      <c r="BW904" s="3"/>
      <c r="BX904" s="3"/>
      <c r="BY904" s="3"/>
      <c r="BZ904" s="3"/>
    </row>
    <row r="905" spans="1:78" s="1" customFormat="1" ht="14.85" customHeight="1">
      <c r="A905" s="39"/>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28"/>
      <c r="AB905" s="4"/>
      <c r="AZ905" s="28"/>
      <c r="BA905" s="5"/>
      <c r="BM905" s="3"/>
      <c r="BN905" s="3"/>
      <c r="BO905" s="3"/>
      <c r="BP905" s="3"/>
      <c r="BQ905" s="3"/>
      <c r="BR905" s="3"/>
      <c r="BS905" s="39"/>
      <c r="BT905" s="39"/>
      <c r="BU905" s="39"/>
      <c r="BV905" s="3"/>
      <c r="BW905" s="3"/>
      <c r="BX905" s="3"/>
      <c r="BY905" s="3"/>
      <c r="BZ905" s="3"/>
    </row>
    <row r="906" spans="1:78" s="1" customFormat="1" ht="14.25" customHeight="1">
      <c r="A906" s="39"/>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28"/>
      <c r="AB906" s="4" t="s">
        <v>952</v>
      </c>
      <c r="AC906" s="6" t="s">
        <v>1410</v>
      </c>
      <c r="AV906" s="4" t="str">
        <f>$AB906</f>
        <v>17.</v>
      </c>
      <c r="AW906" s="184">
        <f>SUM(AU883,AU904)</f>
        <v>0</v>
      </c>
      <c r="AX906" s="185"/>
      <c r="AZ906" s="28"/>
      <c r="BA906" s="5"/>
      <c r="BM906" s="3"/>
      <c r="BN906" s="3"/>
      <c r="BO906" s="3"/>
      <c r="BP906" s="3"/>
      <c r="BQ906" s="3"/>
      <c r="BR906" s="3"/>
      <c r="BS906" s="39"/>
      <c r="BT906" s="39"/>
      <c r="BU906" s="39"/>
      <c r="BV906" s="3"/>
      <c r="BW906" s="3"/>
      <c r="BX906" s="3"/>
      <c r="BY906" s="3"/>
      <c r="BZ906" s="3"/>
    </row>
    <row r="907" spans="1:78" s="1" customFormat="1" ht="14.85" customHeight="1">
      <c r="A907" s="39"/>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28"/>
      <c r="AB907" s="7" t="s">
        <v>964</v>
      </c>
      <c r="AZ907" s="28"/>
      <c r="BA907" s="5"/>
      <c r="BM907" s="3"/>
      <c r="BN907" s="3"/>
      <c r="BO907" s="3"/>
      <c r="BP907" s="3"/>
      <c r="BQ907" s="3"/>
      <c r="BR907" s="3"/>
      <c r="BS907" s="39"/>
      <c r="BT907" s="39"/>
      <c r="BU907" s="39"/>
      <c r="BV907" s="3"/>
      <c r="BW907" s="3"/>
      <c r="BX907" s="3"/>
      <c r="BY907" s="3"/>
      <c r="BZ907" s="3"/>
    </row>
    <row r="908" spans="1:78" s="1" customFormat="1" ht="14.85" customHeight="1">
      <c r="A908" s="39"/>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28"/>
      <c r="AB908" s="4"/>
      <c r="AZ908" s="28"/>
      <c r="BA908" s="5"/>
      <c r="BM908" s="3"/>
      <c r="BN908" s="3"/>
      <c r="BO908" s="3"/>
      <c r="BP908" s="3"/>
      <c r="BQ908" s="3"/>
      <c r="BR908" s="3"/>
      <c r="BS908" s="39"/>
      <c r="BT908" s="39"/>
      <c r="BU908" s="39"/>
      <c r="BV908" s="3"/>
      <c r="BW908" s="3"/>
      <c r="BX908" s="3"/>
      <c r="BY908" s="3"/>
      <c r="BZ908" s="3"/>
    </row>
    <row r="909" spans="1:78" s="1" customFormat="1" ht="14.85" customHeight="1">
      <c r="A909" s="39"/>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28"/>
      <c r="AB909" s="4"/>
      <c r="AZ909" s="28"/>
      <c r="BA909" s="5"/>
      <c r="BM909" s="3"/>
      <c r="BN909" s="3"/>
      <c r="BO909" s="3"/>
      <c r="BP909" s="3"/>
      <c r="BQ909" s="3"/>
      <c r="BR909" s="3"/>
      <c r="BS909" s="39"/>
      <c r="BT909" s="39"/>
      <c r="BU909" s="39"/>
      <c r="BV909" s="3"/>
      <c r="BW909" s="3"/>
      <c r="BX909" s="3"/>
      <c r="BY909" s="3"/>
      <c r="BZ909" s="3"/>
    </row>
    <row r="910" spans="1:78" s="1" customFormat="1" ht="14.85" customHeight="1">
      <c r="A910" s="39"/>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28"/>
      <c r="AB910" s="4"/>
      <c r="AZ910" s="28"/>
      <c r="BA910" s="5"/>
      <c r="BM910" s="3"/>
      <c r="BN910" s="3"/>
      <c r="BO910" s="3"/>
      <c r="BP910" s="3"/>
      <c r="BQ910" s="3"/>
      <c r="BR910" s="3"/>
      <c r="BS910" s="39"/>
      <c r="BT910" s="39"/>
      <c r="BU910" s="39"/>
      <c r="BV910" s="3"/>
      <c r="BW910" s="3"/>
      <c r="BX910" s="3"/>
      <c r="BY910" s="3"/>
      <c r="BZ910" s="3"/>
    </row>
    <row r="911" spans="1:78" s="1" customFormat="1" ht="14.85" customHeight="1">
      <c r="A911" s="39"/>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28"/>
      <c r="AB911" s="4"/>
      <c r="AZ911" s="28"/>
      <c r="BA911" s="5"/>
      <c r="BM911" s="3"/>
      <c r="BN911" s="3"/>
      <c r="BO911" s="3"/>
      <c r="BP911" s="3"/>
      <c r="BQ911" s="3"/>
      <c r="BR911" s="3"/>
      <c r="BS911" s="39"/>
      <c r="BT911" s="39"/>
      <c r="BU911" s="39"/>
      <c r="BV911" s="3"/>
      <c r="BW911" s="3"/>
      <c r="BX911" s="3"/>
      <c r="BY911" s="3"/>
      <c r="BZ911" s="3"/>
    </row>
    <row r="912" spans="1:78" s="1" customFormat="1" ht="14.85" customHeight="1">
      <c r="A912" s="39"/>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28"/>
      <c r="AB912" s="4"/>
      <c r="AZ912" s="28"/>
      <c r="BA912" s="5"/>
      <c r="BM912" s="3"/>
      <c r="BN912" s="3"/>
      <c r="BO912" s="3"/>
      <c r="BP912" s="3"/>
      <c r="BQ912" s="3"/>
      <c r="BR912" s="3"/>
      <c r="BS912" s="39"/>
      <c r="BT912" s="39"/>
      <c r="BU912" s="39"/>
      <c r="BV912" s="3"/>
      <c r="BW912" s="3"/>
      <c r="BX912" s="3"/>
      <c r="BY912" s="3"/>
      <c r="BZ912" s="3"/>
    </row>
    <row r="913" spans="1:78" s="1" customFormat="1" ht="14.85" customHeight="1">
      <c r="A913" s="39"/>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28"/>
      <c r="AB913" s="4"/>
      <c r="AZ913" s="28"/>
      <c r="BA913" s="5"/>
      <c r="BM913" s="3"/>
      <c r="BN913" s="3"/>
      <c r="BO913" s="3"/>
      <c r="BP913" s="3"/>
      <c r="BQ913" s="3"/>
      <c r="BR913" s="3"/>
      <c r="BS913" s="39"/>
      <c r="BT913" s="39"/>
      <c r="BU913" s="39"/>
      <c r="BV913" s="3"/>
      <c r="BW913" s="3"/>
      <c r="BX913" s="3"/>
      <c r="BY913" s="3"/>
      <c r="BZ913" s="3"/>
    </row>
    <row r="914" spans="1:78" s="1" customFormat="1" ht="14.85" customHeight="1">
      <c r="A914" s="39"/>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28"/>
      <c r="AB914" s="4"/>
      <c r="AZ914" s="28"/>
      <c r="BA914" s="5"/>
      <c r="BM914" s="3"/>
      <c r="BN914" s="3"/>
      <c r="BO914" s="3"/>
      <c r="BP914" s="3"/>
      <c r="BQ914" s="3"/>
      <c r="BR914" s="3"/>
      <c r="BS914" s="39"/>
      <c r="BT914" s="39"/>
      <c r="BU914" s="39"/>
      <c r="BV914" s="3"/>
      <c r="BW914" s="3"/>
      <c r="BX914" s="3"/>
      <c r="BY914" s="3"/>
      <c r="BZ914" s="3"/>
    </row>
    <row r="915" spans="1:78" s="1" customFormat="1" ht="14.85" customHeight="1">
      <c r="A915" s="39"/>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28"/>
      <c r="AB915" s="4"/>
      <c r="AZ915" s="28"/>
      <c r="BA915" s="5"/>
      <c r="BM915" s="3"/>
      <c r="BN915" s="3"/>
      <c r="BO915" s="3"/>
      <c r="BP915" s="3"/>
      <c r="BQ915" s="3"/>
      <c r="BR915" s="3"/>
      <c r="BS915" s="39"/>
      <c r="BT915" s="39"/>
      <c r="BU915" s="39"/>
      <c r="BV915" s="3"/>
      <c r="BW915" s="3"/>
      <c r="BX915" s="3"/>
      <c r="BY915" s="3"/>
      <c r="BZ915" s="3"/>
    </row>
    <row r="916" spans="1:78" s="1" customFormat="1" ht="14.85" customHeight="1">
      <c r="A916" s="39"/>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28"/>
      <c r="AB916" s="4"/>
      <c r="AZ916" s="28"/>
      <c r="BA916" s="5"/>
      <c r="BM916" s="3"/>
      <c r="BN916" s="3"/>
      <c r="BO916" s="3"/>
      <c r="BP916" s="3"/>
      <c r="BQ916" s="3"/>
      <c r="BR916" s="3"/>
      <c r="BS916" s="39"/>
      <c r="BT916" s="39"/>
      <c r="BU916" s="39"/>
      <c r="BV916" s="3"/>
      <c r="BW916" s="3"/>
      <c r="BX916" s="3"/>
      <c r="BY916" s="3"/>
      <c r="BZ916" s="3"/>
    </row>
    <row r="917" spans="1:78" s="1" customFormat="1" ht="14.85" customHeight="1">
      <c r="A917" s="39"/>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28"/>
      <c r="AB917" s="4"/>
      <c r="AQ917" s="6" t="s">
        <v>953</v>
      </c>
      <c r="AZ917" s="28"/>
      <c r="BA917" s="5"/>
      <c r="BM917" s="3"/>
      <c r="BN917" s="3"/>
      <c r="BO917" s="3"/>
      <c r="BP917" s="3"/>
      <c r="BQ917" s="3"/>
      <c r="BR917" s="3"/>
      <c r="BS917" s="39"/>
      <c r="BT917" s="39"/>
      <c r="BU917" s="39"/>
      <c r="BV917" s="3"/>
      <c r="BW917" s="3"/>
      <c r="BX917" s="3"/>
      <c r="BY917" s="3"/>
      <c r="BZ917" s="3"/>
    </row>
    <row r="918" spans="1:78" s="1" customFormat="1" ht="14.85" customHeight="1">
      <c r="A918" s="39"/>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28"/>
      <c r="AB918" s="4" t="s">
        <v>965</v>
      </c>
      <c r="AC918" s="1" t="s">
        <v>1411</v>
      </c>
      <c r="AM918" s="4" t="str">
        <f>$AB918</f>
        <v>18.</v>
      </c>
      <c r="AN918" s="190">
        <f>$D65</f>
        <v>0</v>
      </c>
      <c r="AO918" s="191"/>
      <c r="AQ918" s="186" t="str">
        <f>IF(LEN($E65)&gt;0,$E65,"")</f>
        <v>by:</v>
      </c>
      <c r="AR918" s="186"/>
      <c r="AS918" s="186"/>
      <c r="AT918" s="186"/>
      <c r="AU918" s="186"/>
      <c r="AV918" s="186"/>
      <c r="AW918" s="186"/>
      <c r="AX918" s="186"/>
      <c r="AY918" s="186"/>
      <c r="AZ918" s="28"/>
      <c r="BA918" s="5"/>
      <c r="BM918" s="3"/>
      <c r="BN918" s="3"/>
      <c r="BO918" s="3"/>
      <c r="BP918" s="3"/>
      <c r="BQ918" s="3"/>
      <c r="BR918" s="3"/>
      <c r="BS918" s="39"/>
      <c r="BT918" s="39"/>
      <c r="BU918" s="39"/>
      <c r="BV918" s="3"/>
      <c r="BW918" s="3"/>
      <c r="BX918" s="3"/>
      <c r="BY918" s="3"/>
      <c r="BZ918" s="3"/>
    </row>
    <row r="919" spans="1:78" s="1" customFormat="1">
      <c r="A919" s="39"/>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28"/>
      <c r="AB919" s="4" t="s">
        <v>966</v>
      </c>
      <c r="AC919" s="1" t="s">
        <v>1412</v>
      </c>
      <c r="AM919" s="4" t="str">
        <f>$AB919</f>
        <v>19.</v>
      </c>
      <c r="AN919" s="190">
        <f>$D66</f>
        <v>0</v>
      </c>
      <c r="AO919" s="191"/>
      <c r="AQ919" s="187" t="str">
        <f>IF(LEN($E66)&gt;0,$E66,"")</f>
        <v>date:</v>
      </c>
      <c r="AR919" s="187"/>
      <c r="AS919" s="187"/>
      <c r="AT919" s="187"/>
      <c r="AU919" s="187"/>
      <c r="AV919" s="187"/>
      <c r="AW919" s="187"/>
      <c r="AX919" s="187"/>
      <c r="AY919" s="187"/>
      <c r="AZ919" s="28"/>
      <c r="BA919" s="5"/>
      <c r="BM919" s="3"/>
      <c r="BN919" s="3"/>
      <c r="BO919" s="3"/>
      <c r="BP919" s="3"/>
      <c r="BQ919" s="3"/>
      <c r="BR919" s="3"/>
      <c r="BS919" s="39"/>
      <c r="BT919" s="39"/>
      <c r="BU919" s="39"/>
      <c r="BV919" s="3"/>
      <c r="BW919" s="3"/>
      <c r="BX919" s="3"/>
      <c r="BY919" s="3"/>
      <c r="BZ919" s="3"/>
    </row>
    <row r="920" spans="1:78" s="1" customFormat="1">
      <c r="A920" s="39"/>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28"/>
      <c r="AB920" s="4" t="s">
        <v>967</v>
      </c>
      <c r="AC920" s="1" t="s">
        <v>1413</v>
      </c>
      <c r="AM920" s="4" t="str">
        <f>$AB920</f>
        <v>20.</v>
      </c>
      <c r="AN920" s="190">
        <f>$D68</f>
        <v>73.5</v>
      </c>
      <c r="AO920" s="191"/>
      <c r="AQ920" s="176" t="s">
        <v>985</v>
      </c>
      <c r="AR920" s="176"/>
      <c r="AS920" s="176"/>
      <c r="AT920" s="176"/>
      <c r="AU920" s="187" t="str">
        <f>IF(LEN($D36)&gt;0,$D36,"")</f>
        <v>WB-65</v>
      </c>
      <c r="AV920" s="187"/>
      <c r="AW920" s="187"/>
      <c r="AX920" s="187"/>
      <c r="AY920" s="187"/>
      <c r="AZ920" s="28"/>
      <c r="BA920" s="5"/>
      <c r="BM920" s="3"/>
      <c r="BN920" s="3"/>
      <c r="BO920" s="3"/>
      <c r="BP920" s="3"/>
      <c r="BQ920" s="3"/>
      <c r="BR920" s="3"/>
      <c r="BS920" s="39"/>
      <c r="BT920" s="39"/>
      <c r="BU920" s="39"/>
      <c r="BV920" s="3"/>
      <c r="BW920" s="3"/>
      <c r="BX920" s="3"/>
      <c r="BY920" s="3"/>
      <c r="BZ920" s="3"/>
    </row>
    <row r="921" spans="1:78" s="1" customFormat="1">
      <c r="A921" s="39"/>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28"/>
      <c r="AB921" s="4" t="s">
        <v>968</v>
      </c>
      <c r="AC921" s="103" t="s">
        <v>1349</v>
      </c>
      <c r="AM921" s="4" t="str">
        <f>$AB921</f>
        <v>21.</v>
      </c>
      <c r="AN921" s="190">
        <f>D67</f>
        <v>0</v>
      </c>
      <c r="AO921" s="191"/>
      <c r="AQ921" s="195" t="s">
        <v>1317</v>
      </c>
      <c r="AR921" s="195"/>
      <c r="AS921" s="195"/>
      <c r="AT921" s="195"/>
      <c r="AU921" s="195"/>
      <c r="AV921" s="195"/>
      <c r="AW921" s="195"/>
      <c r="AX921" s="195"/>
      <c r="AY921" s="195"/>
      <c r="AZ921" s="28"/>
      <c r="BA921" s="5"/>
      <c r="BM921" s="3"/>
      <c r="BN921" s="3"/>
      <c r="BO921" s="3"/>
      <c r="BP921" s="3"/>
      <c r="BQ921" s="3"/>
      <c r="BR921" s="3"/>
      <c r="BS921" s="39"/>
      <c r="BT921" s="39"/>
      <c r="BU921" s="39"/>
      <c r="BV921" s="3"/>
      <c r="BW921" s="3"/>
      <c r="BX921" s="3"/>
      <c r="BY921" s="3"/>
      <c r="BZ921" s="3"/>
    </row>
    <row r="922" spans="1:78" s="1" customFormat="1" ht="14.85" customHeight="1">
      <c r="A922" s="39"/>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28"/>
      <c r="AB922" s="4" t="s">
        <v>969</v>
      </c>
      <c r="AC922" s="1" t="s">
        <v>1379</v>
      </c>
      <c r="AP922" s="4" t="str">
        <f>$AB922</f>
        <v>22.</v>
      </c>
      <c r="AQ922" s="205">
        <f>SUM(AN918:AO919)</f>
        <v>0</v>
      </c>
      <c r="AR922" s="206"/>
      <c r="AZ922" s="28"/>
      <c r="BA922" s="5"/>
      <c r="BM922" s="3"/>
      <c r="BN922" s="3"/>
      <c r="BO922" s="3"/>
      <c r="BP922" s="3"/>
      <c r="BQ922" s="3"/>
      <c r="BR922" s="3"/>
      <c r="BS922" s="39"/>
      <c r="BT922" s="39"/>
      <c r="BU922" s="39"/>
      <c r="BV922" s="3"/>
      <c r="BW922" s="3"/>
      <c r="BX922" s="3"/>
      <c r="BY922" s="3"/>
      <c r="BZ922" s="3"/>
    </row>
    <row r="923" spans="1:78" s="1" customFormat="1" ht="9.75" customHeight="1">
      <c r="A923" s="39"/>
      <c r="B923" s="27"/>
      <c r="C923" s="27"/>
      <c r="D923" s="3"/>
      <c r="E923" s="3"/>
      <c r="F923" s="3"/>
      <c r="G923" s="3"/>
      <c r="H923" s="3"/>
      <c r="I923" s="3"/>
      <c r="J923" s="3"/>
      <c r="K923" s="3"/>
      <c r="L923" s="3"/>
      <c r="M923" s="3"/>
      <c r="N923" s="3"/>
      <c r="O923" s="3"/>
      <c r="P923" s="3"/>
      <c r="Q923" s="3"/>
      <c r="R923" s="3"/>
      <c r="S923" s="3"/>
      <c r="T923" s="3"/>
      <c r="U923" s="3"/>
      <c r="V923" s="3"/>
      <c r="W923" s="3"/>
      <c r="X923" s="3"/>
      <c r="Y923" s="3"/>
      <c r="Z923" s="3"/>
      <c r="AA923" s="28"/>
      <c r="AB923" s="4"/>
      <c r="AV923" s="6" t="s">
        <v>953</v>
      </c>
      <c r="AZ923" s="28"/>
      <c r="BA923" s="5"/>
      <c r="BM923" s="3"/>
      <c r="BN923" s="3"/>
      <c r="BO923" s="3"/>
      <c r="BP923" s="3"/>
      <c r="BQ923" s="3"/>
      <c r="BR923" s="3"/>
      <c r="BS923" s="39"/>
      <c r="BT923" s="39"/>
      <c r="BU923" s="39"/>
      <c r="BV923" s="3"/>
      <c r="BW923" s="3"/>
      <c r="BX923" s="3"/>
      <c r="BY923" s="3"/>
      <c r="BZ923" s="3"/>
    </row>
    <row r="924" spans="1:78" s="1" customFormat="1" ht="14.85" customHeight="1">
      <c r="A924" s="39"/>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28"/>
      <c r="AB924" s="4" t="s">
        <v>970</v>
      </c>
      <c r="AC924" s="1" t="s">
        <v>1344</v>
      </c>
      <c r="AR924" s="4" t="str">
        <f>$AB924</f>
        <v>23.</v>
      </c>
      <c r="AS924" s="184">
        <f>$D69</f>
        <v>2</v>
      </c>
      <c r="AT924" s="185"/>
      <c r="AV924" s="186" t="str">
        <f>IF(LEN($E69)&gt;0,$E69,"")</f>
        <v/>
      </c>
      <c r="AW924" s="186"/>
      <c r="AX924" s="186"/>
      <c r="AY924" s="186"/>
      <c r="AZ924" s="28"/>
      <c r="BA924" s="160"/>
      <c r="BB924" s="160"/>
      <c r="BC924" s="160"/>
      <c r="BD924" s="160"/>
      <c r="BE924" s="160"/>
      <c r="BF924" s="160"/>
      <c r="BG924" s="160"/>
      <c r="BH924" s="160"/>
      <c r="BM924" s="3"/>
      <c r="BN924" s="3"/>
      <c r="BO924" s="3"/>
      <c r="BP924" s="3"/>
      <c r="BQ924" s="3"/>
      <c r="BR924" s="3"/>
      <c r="BS924" s="39"/>
      <c r="BT924" s="39"/>
      <c r="BU924" s="39"/>
      <c r="BV924" s="3"/>
      <c r="BW924" s="3"/>
      <c r="BX924" s="3"/>
      <c r="BY924" s="3"/>
      <c r="BZ924" s="3"/>
    </row>
    <row r="925" spans="1:78" s="1" customFormat="1" ht="9.75" customHeight="1">
      <c r="A925" s="39"/>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28"/>
      <c r="AB925" s="4"/>
      <c r="AZ925" s="28"/>
      <c r="BA925" s="5"/>
      <c r="BM925" s="3"/>
      <c r="BN925" s="3"/>
      <c r="BO925" s="3"/>
      <c r="BP925" s="3"/>
      <c r="BQ925" s="3"/>
      <c r="BR925" s="3"/>
      <c r="BS925" s="39"/>
      <c r="BT925" s="39"/>
      <c r="BU925" s="39"/>
      <c r="BV925" s="3"/>
      <c r="BW925" s="3"/>
      <c r="BX925" s="3"/>
      <c r="BY925" s="3"/>
      <c r="BZ925" s="3"/>
    </row>
    <row r="926" spans="1:78" s="1" customFormat="1" ht="14.85" customHeight="1">
      <c r="A926" s="39"/>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28"/>
      <c r="AB926" s="4" t="s">
        <v>971</v>
      </c>
      <c r="AC926" s="1" t="s">
        <v>1345</v>
      </c>
      <c r="AT926" s="4" t="str">
        <f>$AB926</f>
        <v>24.</v>
      </c>
      <c r="AU926" s="190">
        <f>SUM(AN919:AN920)</f>
        <v>73.5</v>
      </c>
      <c r="AV926" s="191"/>
      <c r="AZ926" s="28"/>
      <c r="BA926" s="5"/>
      <c r="BM926" s="3"/>
      <c r="BN926" s="3"/>
      <c r="BO926" s="3"/>
      <c r="BP926" s="3"/>
      <c r="BQ926" s="3"/>
      <c r="BR926" s="3"/>
      <c r="BS926" s="39"/>
      <c r="BT926" s="39"/>
      <c r="BU926" s="39"/>
      <c r="BV926" s="3"/>
      <c r="BW926" s="3"/>
      <c r="BX926" s="3"/>
      <c r="BY926" s="3"/>
      <c r="BZ926" s="3"/>
    </row>
    <row r="927" spans="1:78" s="1" customFormat="1" ht="9.75" customHeight="1">
      <c r="A927" s="39"/>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28"/>
      <c r="AB927" s="4"/>
      <c r="AZ927" s="28"/>
      <c r="BA927" s="5"/>
      <c r="BM927" s="3"/>
      <c r="BN927" s="3"/>
      <c r="BO927" s="3"/>
      <c r="BP927" s="3"/>
      <c r="BQ927" s="3"/>
      <c r="BR927" s="3"/>
      <c r="BS927" s="39"/>
      <c r="BT927" s="39"/>
      <c r="BU927" s="39"/>
      <c r="BV927" s="3"/>
      <c r="BW927" s="3"/>
      <c r="BX927" s="3"/>
      <c r="BY927" s="3"/>
      <c r="BZ927" s="3"/>
    </row>
    <row r="928" spans="1:78" s="1" customFormat="1" ht="14.85" customHeight="1">
      <c r="A928" s="39"/>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28"/>
      <c r="AB928" s="4" t="s">
        <v>972</v>
      </c>
      <c r="AC928" s="1" t="s">
        <v>1346</v>
      </c>
      <c r="AR928" s="4" t="str">
        <f>$AB928</f>
        <v>25.</v>
      </c>
      <c r="AS928" s="184">
        <f>$D71</f>
        <v>12.2</v>
      </c>
      <c r="AT928" s="185"/>
      <c r="AU928" s="203" t="s">
        <v>986</v>
      </c>
      <c r="AV928" s="204"/>
      <c r="AW928" s="204"/>
      <c r="AX928" s="204"/>
      <c r="AY928" s="204"/>
      <c r="AZ928" s="28"/>
      <c r="BA928" s="5"/>
      <c r="BM928" s="3"/>
      <c r="BN928" s="3"/>
      <c r="BO928" s="3"/>
      <c r="BP928" s="3"/>
      <c r="BQ928" s="3"/>
      <c r="BR928" s="3"/>
      <c r="BS928" s="39"/>
      <c r="BT928" s="39"/>
      <c r="BU928" s="39"/>
      <c r="BV928" s="3"/>
      <c r="BW928" s="3"/>
      <c r="BX928" s="3"/>
      <c r="BY928" s="3"/>
      <c r="BZ928" s="3"/>
    </row>
    <row r="929" spans="1:78" s="1" customFormat="1" ht="9.75" customHeight="1">
      <c r="A929" s="39"/>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28"/>
      <c r="AB929" s="4"/>
      <c r="AZ929" s="28"/>
      <c r="BA929" s="5"/>
      <c r="BM929" s="3"/>
      <c r="BN929" s="3"/>
      <c r="BO929" s="3"/>
      <c r="BP929" s="3"/>
      <c r="BQ929" s="3"/>
      <c r="BR929" s="3"/>
      <c r="BS929" s="39"/>
      <c r="BT929" s="39"/>
      <c r="BU929" s="39"/>
      <c r="BV929" s="3"/>
      <c r="BW929" s="3"/>
      <c r="BX929" s="3"/>
      <c r="BY929" s="3"/>
      <c r="BZ929" s="3"/>
    </row>
    <row r="930" spans="1:78" s="1" customFormat="1" ht="14.85" customHeight="1">
      <c r="A930" s="39"/>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28"/>
      <c r="AB930" s="4" t="s">
        <v>974</v>
      </c>
      <c r="AC930" s="6" t="s">
        <v>1350</v>
      </c>
      <c r="AT930" s="4" t="str">
        <f>$AB930</f>
        <v>26.</v>
      </c>
      <c r="AV930" s="184">
        <f>SUM(AS924,AS928)</f>
        <v>14.2</v>
      </c>
      <c r="AW930" s="185"/>
      <c r="AZ930" s="28"/>
      <c r="BA930" s="5"/>
      <c r="BM930" s="3"/>
      <c r="BN930" s="3"/>
      <c r="BO930" s="3"/>
      <c r="BP930" s="3"/>
      <c r="BQ930" s="3"/>
      <c r="BR930" s="3"/>
      <c r="BS930" s="39"/>
      <c r="BT930" s="39"/>
      <c r="BU930" s="39"/>
      <c r="BV930" s="3"/>
      <c r="BW930" s="3"/>
      <c r="BX930" s="3"/>
      <c r="BY930" s="3"/>
      <c r="BZ930" s="3"/>
    </row>
    <row r="931" spans="1:78" s="1" customFormat="1" ht="9.75" customHeight="1">
      <c r="A931" s="39"/>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28"/>
      <c r="AB931" s="4"/>
      <c r="AZ931" s="28"/>
      <c r="BA931" s="5"/>
      <c r="BM931" s="3"/>
      <c r="BN931" s="3"/>
      <c r="BO931" s="3"/>
      <c r="BP931" s="3"/>
      <c r="BQ931" s="3"/>
      <c r="BR931" s="3"/>
      <c r="BS931" s="39"/>
      <c r="BT931" s="39"/>
      <c r="BU931" s="39"/>
      <c r="BV931" s="3"/>
      <c r="BW931" s="3"/>
      <c r="BX931" s="3"/>
      <c r="BY931" s="3"/>
      <c r="BZ931" s="3"/>
    </row>
    <row r="932" spans="1:78" s="1" customFormat="1" ht="14.85" customHeight="1">
      <c r="A932" s="39"/>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28"/>
      <c r="AB932" s="7" t="s">
        <v>973</v>
      </c>
      <c r="AT932" s="6" t="s">
        <v>953</v>
      </c>
      <c r="AZ932" s="28"/>
      <c r="BA932" s="5"/>
      <c r="BM932" s="3"/>
      <c r="BN932" s="3"/>
      <c r="BO932" s="3"/>
      <c r="BP932" s="3"/>
      <c r="BQ932" s="3"/>
      <c r="BR932" s="3"/>
      <c r="BS932" s="39"/>
      <c r="BT932" s="39"/>
      <c r="BU932" s="39"/>
      <c r="BV932" s="3"/>
      <c r="BW932" s="3"/>
      <c r="BX932" s="3"/>
      <c r="BY932" s="3"/>
      <c r="BZ932" s="3"/>
    </row>
    <row r="933" spans="1:78" s="1" customFormat="1" ht="14.85" customHeight="1">
      <c r="A933" s="39"/>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28"/>
      <c r="AB933" s="4" t="s">
        <v>975</v>
      </c>
      <c r="AC933" s="1" t="s">
        <v>1369</v>
      </c>
      <c r="AP933" s="4" t="str">
        <f>$AB933</f>
        <v>27.</v>
      </c>
      <c r="AQ933" s="184">
        <f>AW906</f>
        <v>0</v>
      </c>
      <c r="AR933" s="185"/>
      <c r="AT933" s="186" t="str">
        <f>IF(LEN($E72)&gt;0,$E72,"")</f>
        <v/>
      </c>
      <c r="AU933" s="186"/>
      <c r="AV933" s="186"/>
      <c r="AW933" s="186"/>
      <c r="AX933" s="186"/>
      <c r="AY933" s="186"/>
      <c r="AZ933" s="28"/>
      <c r="BA933" s="5"/>
      <c r="BM933" s="3"/>
      <c r="BN933" s="3"/>
      <c r="BO933" s="3"/>
      <c r="BP933" s="3"/>
      <c r="BQ933" s="3"/>
      <c r="BR933" s="3"/>
      <c r="BS933" s="39"/>
      <c r="BT933" s="39"/>
      <c r="BU933" s="39"/>
      <c r="BV933" s="3"/>
      <c r="BW933" s="3"/>
      <c r="BX933" s="3"/>
      <c r="BY933" s="3"/>
      <c r="BZ933" s="3"/>
    </row>
    <row r="934" spans="1:78" s="1" customFormat="1" ht="14.85" customHeight="1">
      <c r="A934" s="39"/>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28"/>
      <c r="AB934" s="4" t="s">
        <v>976</v>
      </c>
      <c r="AC934" s="1" t="s">
        <v>1414</v>
      </c>
      <c r="AP934" s="4" t="str">
        <f>$AB934</f>
        <v>28.</v>
      </c>
      <c r="AQ934" s="184">
        <f>AV930</f>
        <v>14.2</v>
      </c>
      <c r="AR934" s="185"/>
      <c r="AT934" s="186" t="str">
        <f>IF(LEN($E73)&gt;0,$E73,"")</f>
        <v/>
      </c>
      <c r="AU934" s="186"/>
      <c r="AV934" s="186"/>
      <c r="AW934" s="186"/>
      <c r="AX934" s="186"/>
      <c r="AY934" s="186"/>
      <c r="AZ934" s="28"/>
      <c r="BA934" s="5"/>
      <c r="BM934" s="3"/>
      <c r="BN934" s="3"/>
      <c r="BO934" s="3"/>
      <c r="BP934" s="3"/>
      <c r="BQ934" s="3"/>
      <c r="BR934" s="3"/>
      <c r="BS934" s="39"/>
      <c r="BT934" s="39"/>
      <c r="BU934" s="39"/>
      <c r="BV934" s="3"/>
      <c r="BW934" s="3"/>
      <c r="BX934" s="3"/>
      <c r="BY934" s="3"/>
      <c r="BZ934" s="3"/>
    </row>
    <row r="935" spans="1:78" s="1" customFormat="1" ht="14.85" customHeight="1">
      <c r="A935" s="39"/>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28"/>
      <c r="AB935" s="4" t="s">
        <v>977</v>
      </c>
      <c r="AC935" s="1" t="s">
        <v>1415</v>
      </c>
      <c r="AP935" s="4" t="str">
        <f>$AB935</f>
        <v>29.</v>
      </c>
      <c r="AQ935" s="184">
        <f>$D74</f>
        <v>0</v>
      </c>
      <c r="AR935" s="185"/>
      <c r="AT935" s="186" t="str">
        <f>IF(LEN($E74)&gt;0,$E74,"")</f>
        <v/>
      </c>
      <c r="AU935" s="186"/>
      <c r="AV935" s="186"/>
      <c r="AW935" s="186"/>
      <c r="AX935" s="186"/>
      <c r="AY935" s="186"/>
      <c r="AZ935" s="28"/>
      <c r="BA935" s="160"/>
      <c r="BM935" s="3"/>
      <c r="BN935" s="3"/>
      <c r="BO935" s="3"/>
      <c r="BP935" s="3"/>
      <c r="BQ935" s="3"/>
      <c r="BR935" s="3"/>
      <c r="BS935" s="39"/>
      <c r="BT935" s="39"/>
      <c r="BU935" s="39"/>
      <c r="BV935" s="3"/>
      <c r="BW935" s="3"/>
      <c r="BX935" s="3"/>
      <c r="BY935" s="3"/>
      <c r="BZ935" s="3"/>
    </row>
    <row r="936" spans="1:78" s="1" customFormat="1" ht="9.75" customHeight="1">
      <c r="A936" s="39"/>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28"/>
      <c r="AB936" s="4"/>
      <c r="AZ936" s="28"/>
      <c r="BA936" s="160"/>
      <c r="BM936" s="3"/>
      <c r="BN936" s="3"/>
      <c r="BO936" s="3"/>
      <c r="BP936" s="3"/>
      <c r="BQ936" s="3"/>
      <c r="BR936" s="3"/>
      <c r="BS936" s="39"/>
      <c r="BT936" s="39"/>
      <c r="BU936" s="39"/>
      <c r="BV936" s="3"/>
      <c r="BW936" s="3"/>
      <c r="BX936" s="3"/>
      <c r="BY936" s="3"/>
      <c r="BZ936" s="3"/>
    </row>
    <row r="937" spans="1:78" s="1" customFormat="1" ht="14.85" customHeight="1">
      <c r="A937" s="39"/>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28"/>
      <c r="AB937" s="4" t="s">
        <v>979</v>
      </c>
      <c r="AC937" s="6" t="s">
        <v>1416</v>
      </c>
      <c r="AT937" s="4" t="str">
        <f>$AB937</f>
        <v>30.</v>
      </c>
      <c r="AU937" s="184">
        <f>ROUNDUP(SUM(AQ933:AR935),0)</f>
        <v>15</v>
      </c>
      <c r="AV937" s="185"/>
      <c r="AZ937" s="28"/>
      <c r="BA937" s="5"/>
      <c r="BM937" s="3"/>
      <c r="BN937" s="3"/>
      <c r="BO937" s="3"/>
      <c r="BP937" s="3"/>
      <c r="BQ937" s="3"/>
      <c r="BR937" s="3"/>
      <c r="BS937" s="39"/>
      <c r="BT937" s="39"/>
      <c r="BU937" s="39"/>
      <c r="BV937" s="3"/>
      <c r="BW937" s="3"/>
      <c r="BX937" s="3"/>
      <c r="BY937" s="3"/>
      <c r="BZ937" s="3"/>
    </row>
    <row r="938" spans="1:78" s="1" customFormat="1" ht="9.75" customHeight="1">
      <c r="A938" s="39"/>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28"/>
      <c r="AB938" s="4"/>
      <c r="AZ938" s="28"/>
      <c r="BA938" s="5"/>
      <c r="BM938" s="3"/>
      <c r="BN938" s="3"/>
      <c r="BO938" s="3"/>
      <c r="BP938" s="3"/>
      <c r="BQ938" s="3"/>
      <c r="BR938" s="3"/>
      <c r="BS938" s="39"/>
      <c r="BT938" s="39"/>
      <c r="BU938" s="39"/>
      <c r="BV938" s="3"/>
      <c r="BW938" s="3"/>
      <c r="BX938" s="3"/>
      <c r="BY938" s="3"/>
      <c r="BZ938" s="3"/>
    </row>
    <row r="939" spans="1:78" s="1" customFormat="1" ht="14.85" customHeight="1">
      <c r="A939" s="39"/>
      <c r="B939" s="8"/>
      <c r="C939" s="8"/>
      <c r="D939" s="9"/>
      <c r="E939" s="9"/>
      <c r="F939" s="3"/>
      <c r="G939" s="3"/>
      <c r="H939" s="3"/>
      <c r="I939" s="3"/>
      <c r="J939" s="3"/>
      <c r="K939" s="3"/>
      <c r="L939" s="3"/>
      <c r="M939" s="3"/>
      <c r="N939" s="3"/>
      <c r="O939" s="3"/>
      <c r="P939" s="3"/>
      <c r="Q939" s="3"/>
      <c r="R939" s="3"/>
      <c r="S939" s="3"/>
      <c r="T939" s="3"/>
      <c r="U939" s="3"/>
      <c r="V939" s="3"/>
      <c r="W939" s="3"/>
      <c r="X939" s="3"/>
      <c r="Y939" s="3"/>
      <c r="Z939" s="3"/>
      <c r="AA939" s="28"/>
      <c r="AB939" s="7" t="s">
        <v>978</v>
      </c>
      <c r="AT939" s="6" t="s">
        <v>953</v>
      </c>
      <c r="AZ939" s="28"/>
      <c r="BA939" s="5"/>
      <c r="BM939" s="3"/>
      <c r="BN939" s="3"/>
      <c r="BO939" s="3"/>
      <c r="BP939" s="3"/>
      <c r="BQ939" s="3"/>
      <c r="BR939" s="3"/>
      <c r="BS939" s="39"/>
      <c r="BT939" s="39"/>
      <c r="BU939" s="39"/>
      <c r="BV939" s="3"/>
      <c r="BW939" s="3"/>
      <c r="BX939" s="3"/>
      <c r="BY939" s="3"/>
      <c r="BZ939" s="3"/>
    </row>
    <row r="940" spans="1:78" ht="14.85" customHeight="1">
      <c r="AB940" s="4" t="s">
        <v>980</v>
      </c>
      <c r="AC940" s="1" t="s">
        <v>1353</v>
      </c>
      <c r="AO940" s="4" t="str">
        <f>$AB940</f>
        <v>31.</v>
      </c>
      <c r="AP940" s="190">
        <f>$D$75</f>
        <v>20</v>
      </c>
      <c r="AQ940" s="191"/>
      <c r="AS940" s="177" t="str">
        <f>IF(LEN($E75)&gt;0,$E75,"")</f>
        <v>RR buffer time not included</v>
      </c>
      <c r="AT940" s="177"/>
      <c r="AU940" s="177"/>
      <c r="AV940" s="177"/>
      <c r="AW940" s="177"/>
      <c r="AX940" s="177"/>
    </row>
    <row r="941" spans="1:78" ht="14.85" customHeight="1">
      <c r="AB941" s="4" t="s">
        <v>981</v>
      </c>
      <c r="AC941" s="1" t="s">
        <v>1352</v>
      </c>
      <c r="AO941" s="4" t="str">
        <f>$AB941</f>
        <v>32.</v>
      </c>
      <c r="AP941" s="190">
        <f>$D76</f>
        <v>0</v>
      </c>
      <c r="AQ941" s="191"/>
      <c r="AS941" s="177" t="str">
        <f>IF(LEN($E76)&gt;0,$E76,"")</f>
        <v>Part of Queue Clearance Time</v>
      </c>
      <c r="AT941" s="177"/>
      <c r="AU941" s="177"/>
      <c r="AV941" s="177"/>
      <c r="AW941" s="177"/>
      <c r="AX941" s="177"/>
    </row>
    <row r="942" spans="1:78" ht="14.85" customHeight="1">
      <c r="AB942" s="4" t="s">
        <v>982</v>
      </c>
      <c r="AC942" s="103" t="s">
        <v>1354</v>
      </c>
      <c r="AO942" s="4" t="s">
        <v>982</v>
      </c>
      <c r="AP942" s="190">
        <f>D77</f>
        <v>0</v>
      </c>
      <c r="AQ942" s="191"/>
    </row>
    <row r="943" spans="1:78" ht="14.85" customHeight="1">
      <c r="AB943" s="4" t="s">
        <v>983</v>
      </c>
      <c r="AC943" s="1" t="s">
        <v>1372</v>
      </c>
      <c r="AP943" s="4" t="str">
        <f>$AB943</f>
        <v>34.</v>
      </c>
      <c r="AQ943" s="190">
        <f>AP940+AP941+AP942</f>
        <v>20</v>
      </c>
      <c r="AR943" s="191"/>
      <c r="AT943" s="186"/>
      <c r="AU943" s="186"/>
      <c r="AV943" s="186"/>
      <c r="AW943" s="186"/>
      <c r="AX943" s="186"/>
      <c r="AY943" s="186"/>
    </row>
    <row r="944" spans="1:78">
      <c r="AB944" s="4" t="s">
        <v>984</v>
      </c>
      <c r="AC944" s="103" t="s">
        <v>1374</v>
      </c>
      <c r="AP944" s="4" t="str">
        <f>$AB944</f>
        <v>35.</v>
      </c>
      <c r="AQ944" s="190">
        <f>IF(D101="Advanced",ROUNDDOWN($D78,0),0)</f>
        <v>-6</v>
      </c>
      <c r="AR944" s="191"/>
      <c r="AT944" s="187" t="str">
        <f>IF(LEN($E79)&gt;0,$E79,"")</f>
        <v/>
      </c>
      <c r="AU944" s="187"/>
      <c r="AV944" s="187"/>
      <c r="AW944" s="187"/>
      <c r="AX944" s="187"/>
      <c r="AY944" s="187"/>
    </row>
    <row r="945" spans="28:51" ht="14.85" customHeight="1">
      <c r="AB945" s="4" t="s">
        <v>998</v>
      </c>
      <c r="AC945" s="1" t="s">
        <v>1321</v>
      </c>
      <c r="AP945" s="4" t="str">
        <f>$AB945</f>
        <v>36.</v>
      </c>
      <c r="AQ945" s="190">
        <f>IF(D101="Advanced",0,ROUNDDOWN($D78,0))</f>
        <v>0</v>
      </c>
      <c r="AR945" s="191"/>
      <c r="AT945" s="187" t="str">
        <f>IF(LEN($E80)&gt;0,$E80,"")</f>
        <v/>
      </c>
      <c r="AU945" s="187"/>
      <c r="AV945" s="187"/>
      <c r="AW945" s="187"/>
      <c r="AX945" s="187"/>
      <c r="AY945" s="187"/>
    </row>
    <row r="946" spans="28:51">
      <c r="AB946" s="4" t="s">
        <v>999</v>
      </c>
      <c r="AC946" s="1" t="s">
        <v>1373</v>
      </c>
      <c r="AT946" s="4" t="str">
        <f>$AB946</f>
        <v>37.</v>
      </c>
      <c r="AU946" s="190">
        <f>SUM(AQ943:AR945)</f>
        <v>14</v>
      </c>
      <c r="AV946" s="191"/>
    </row>
    <row r="947" spans="28:51" ht="9.75" customHeight="1" thickBot="1"/>
    <row r="948" spans="28:51" ht="14.85" customHeight="1" thickBot="1">
      <c r="AB948" s="4" t="s">
        <v>1000</v>
      </c>
      <c r="AC948" s="1" t="str">
        <f>$BZ37</f>
        <v>Is suffient warning time provided? (Yes or No)…...............................................................................................................................................</v>
      </c>
      <c r="AV948" s="4" t="s">
        <v>1000</v>
      </c>
      <c r="AW948" s="196" t="str">
        <f>IF($AU$946&lt;=$AU$937,"Yes","No")</f>
        <v>Yes</v>
      </c>
      <c r="AX948" s="197"/>
    </row>
    <row r="949" spans="28:51" ht="10.5" customHeight="1" thickBot="1">
      <c r="AB949" s="1"/>
    </row>
    <row r="950" spans="28:51" ht="12" customHeight="1" thickBot="1">
      <c r="AB950" s="4" t="s">
        <v>1001</v>
      </c>
      <c r="AC950" s="6" t="s">
        <v>1348</v>
      </c>
      <c r="AD950" s="6"/>
      <c r="AE950" s="6"/>
      <c r="AF950" s="6"/>
      <c r="AG950" s="6"/>
      <c r="AH950" s="6"/>
      <c r="AI950" s="6"/>
      <c r="AJ950" s="6"/>
      <c r="AK950" s="6"/>
      <c r="AL950" s="6"/>
      <c r="AM950" s="6"/>
      <c r="AN950" s="6"/>
      <c r="AO950" s="6"/>
      <c r="AP950" s="6"/>
      <c r="AQ950" s="6"/>
      <c r="AU950" s="4" t="s">
        <v>1001</v>
      </c>
      <c r="AV950" s="192">
        <f>IF(D101="Advanced", D78, 0)</f>
        <v>-6</v>
      </c>
      <c r="AW950" s="193"/>
      <c r="AX950" s="194"/>
    </row>
    <row r="951" spans="28:51" ht="8.25" customHeight="1">
      <c r="AC951" s="156"/>
      <c r="AD951" s="156"/>
      <c r="AE951" s="156"/>
      <c r="AF951" s="156"/>
      <c r="AG951" s="156"/>
      <c r="AH951" s="156"/>
      <c r="AI951" s="156"/>
      <c r="AJ951" s="156"/>
      <c r="AK951" s="156"/>
      <c r="AL951" s="156"/>
      <c r="AM951" s="156"/>
      <c r="AN951" s="156"/>
      <c r="AO951" s="156"/>
      <c r="AP951" s="156"/>
      <c r="AQ951" s="156"/>
      <c r="AR951" s="156"/>
      <c r="AS951" s="156"/>
      <c r="AT951" s="156"/>
      <c r="AU951" s="156"/>
      <c r="AV951" s="156"/>
      <c r="AW951" s="156"/>
      <c r="AX951" s="156"/>
      <c r="AY951" s="156"/>
    </row>
    <row r="952" spans="28:51" ht="12" customHeight="1" thickBot="1">
      <c r="AB952" s="4" t="s">
        <v>1002</v>
      </c>
      <c r="AC952" s="246" t="s">
        <v>1376</v>
      </c>
      <c r="AD952" s="246"/>
      <c r="AE952" s="246"/>
      <c r="AF952" s="246"/>
      <c r="AG952" s="246"/>
      <c r="AH952" s="246"/>
      <c r="AI952" s="246"/>
      <c r="AJ952" s="246"/>
      <c r="AK952" s="246"/>
      <c r="AL952" s="246"/>
      <c r="AM952" s="246"/>
      <c r="AN952" s="246"/>
      <c r="AO952" s="246"/>
      <c r="AP952" s="246"/>
      <c r="AQ952" s="246"/>
      <c r="AR952" s="246"/>
      <c r="AS952" s="246"/>
      <c r="AT952" s="246"/>
      <c r="AU952" s="246"/>
      <c r="AV952" s="156"/>
      <c r="AW952" s="156"/>
      <c r="AX952" s="156"/>
      <c r="AY952" s="156"/>
    </row>
    <row r="953" spans="28:51" ht="22.5" customHeight="1" thickBot="1">
      <c r="AC953" s="246"/>
      <c r="AD953" s="246"/>
      <c r="AE953" s="246"/>
      <c r="AF953" s="246"/>
      <c r="AG953" s="246"/>
      <c r="AH953" s="246"/>
      <c r="AI953" s="246"/>
      <c r="AJ953" s="246"/>
      <c r="AK953" s="246"/>
      <c r="AL953" s="246"/>
      <c r="AM953" s="246"/>
      <c r="AN953" s="246"/>
      <c r="AO953" s="246"/>
      <c r="AP953" s="246"/>
      <c r="AQ953" s="246"/>
      <c r="AR953" s="246"/>
      <c r="AS953" s="246"/>
      <c r="AT953" s="246"/>
      <c r="AU953" s="246"/>
      <c r="AV953" s="192">
        <f>$AU$946</f>
        <v>14</v>
      </c>
      <c r="AW953" s="250"/>
      <c r="AX953" s="251"/>
    </row>
    <row r="954" spans="28:51" ht="14.85" customHeight="1">
      <c r="AB954" s="7" t="s">
        <v>987</v>
      </c>
      <c r="AD954" s="247" t="s">
        <v>1417</v>
      </c>
      <c r="AE954" s="186"/>
      <c r="AF954" s="186"/>
      <c r="AG954" s="186"/>
      <c r="AH954" s="186"/>
      <c r="AI954" s="186"/>
      <c r="AJ954" s="186"/>
      <c r="AK954" s="186"/>
      <c r="AL954" s="186"/>
      <c r="AM954" s="186"/>
      <c r="AN954" s="186"/>
      <c r="AO954" s="186"/>
      <c r="AP954" s="186"/>
      <c r="AQ954" s="186"/>
      <c r="AR954" s="186"/>
      <c r="AS954" s="186"/>
      <c r="AT954" s="186"/>
      <c r="AU954" s="186"/>
      <c r="AV954" s="186"/>
      <c r="AW954" s="186"/>
      <c r="AX954" s="186"/>
      <c r="AY954" s="186"/>
    </row>
    <row r="955" spans="28:51" ht="14.85" customHeight="1">
      <c r="AB955" s="248" t="s">
        <v>1418</v>
      </c>
      <c r="AC955" s="249"/>
      <c r="AD955" s="249"/>
      <c r="AE955" s="249"/>
      <c r="AF955" s="249"/>
      <c r="AG955" s="249"/>
      <c r="AH955" s="249"/>
      <c r="AI955" s="249"/>
      <c r="AJ955" s="249"/>
      <c r="AK955" s="249"/>
      <c r="AL955" s="249"/>
      <c r="AM955" s="249"/>
      <c r="AN955" s="249"/>
      <c r="AO955" s="249"/>
      <c r="AP955" s="249"/>
      <c r="AQ955" s="249"/>
      <c r="AR955" s="249"/>
      <c r="AS955" s="249"/>
      <c r="AT955" s="249"/>
      <c r="AU955" s="249"/>
      <c r="AV955" s="249"/>
      <c r="AW955" s="249"/>
      <c r="AX955" s="249"/>
      <c r="AY955" s="249"/>
    </row>
    <row r="956" spans="28:51" ht="14.85" customHeight="1">
      <c r="AB956" s="249"/>
      <c r="AC956" s="249"/>
      <c r="AD956" s="249"/>
      <c r="AE956" s="249"/>
      <c r="AF956" s="249"/>
      <c r="AG956" s="249"/>
      <c r="AH956" s="249"/>
      <c r="AI956" s="249"/>
      <c r="AJ956" s="249"/>
      <c r="AK956" s="249"/>
      <c r="AL956" s="249"/>
      <c r="AM956" s="249"/>
      <c r="AN956" s="249"/>
      <c r="AO956" s="249"/>
      <c r="AP956" s="249"/>
      <c r="AQ956" s="249"/>
      <c r="AR956" s="249"/>
      <c r="AS956" s="249"/>
      <c r="AT956" s="249"/>
      <c r="AU956" s="249"/>
      <c r="AV956" s="249"/>
      <c r="AW956" s="249"/>
      <c r="AX956" s="249"/>
      <c r="AY956" s="249"/>
    </row>
    <row r="957" spans="28:51" ht="14.85" customHeight="1">
      <c r="AB957" s="7" t="s">
        <v>1323</v>
      </c>
    </row>
    <row r="958" spans="28:51" ht="14.85" customHeight="1">
      <c r="AB958" s="7" t="s">
        <v>997</v>
      </c>
    </row>
    <row r="959" spans="28:51" ht="14.85" customHeight="1">
      <c r="AB959" s="4" t="s">
        <v>1003</v>
      </c>
      <c r="AC959" s="103" t="s">
        <v>1380</v>
      </c>
      <c r="AN959" s="4" t="str">
        <f>$AB959</f>
        <v>41.</v>
      </c>
      <c r="AO959" s="184">
        <f>ROUNDUP($AV$950,0)</f>
        <v>-6</v>
      </c>
      <c r="AP959" s="185"/>
      <c r="AQ959" s="188"/>
      <c r="AR959" s="189"/>
      <c r="AS959" s="189"/>
      <c r="AT959" s="189"/>
      <c r="AU959" s="189"/>
      <c r="AV959" s="189"/>
      <c r="AW959" s="189"/>
      <c r="AX959" s="189"/>
      <c r="AY959" s="189"/>
    </row>
    <row r="960" spans="28:51" ht="14.85" customHeight="1">
      <c r="AB960" s="4" t="s">
        <v>1004</v>
      </c>
      <c r="AC960" s="103" t="s">
        <v>1359</v>
      </c>
      <c r="AE960" s="166"/>
      <c r="AF960" s="166"/>
      <c r="AG960" s="166"/>
      <c r="AH960" s="166"/>
      <c r="AI960" s="166"/>
      <c r="AJ960" s="166"/>
      <c r="AK960" s="166"/>
      <c r="AL960" s="166"/>
      <c r="AM960" s="166"/>
      <c r="AN960" s="166"/>
      <c r="AO960" s="166"/>
      <c r="AP960" s="4" t="str">
        <f t="shared" ref="AP960:AP961" si="1">$AB960</f>
        <v>42.</v>
      </c>
      <c r="AQ960" s="184">
        <f>D98</f>
        <v>0</v>
      </c>
      <c r="AR960" s="185"/>
      <c r="AU960" s="167"/>
      <c r="AV960" s="167"/>
      <c r="AW960" s="167"/>
      <c r="AX960" s="167"/>
      <c r="AY960" s="167"/>
    </row>
    <row r="961" spans="28:51" ht="14.85" customHeight="1">
      <c r="AB961" s="4" t="s">
        <v>1005</v>
      </c>
      <c r="AC961" s="103" t="s">
        <v>1358</v>
      </c>
      <c r="AE961" s="166"/>
      <c r="AF961" s="166"/>
      <c r="AG961" s="166"/>
      <c r="AH961" s="166"/>
      <c r="AI961" s="166"/>
      <c r="AJ961" s="166"/>
      <c r="AK961" s="166"/>
      <c r="AL961" s="166"/>
      <c r="AM961" s="166"/>
      <c r="AN961" s="166"/>
      <c r="AO961" s="166"/>
      <c r="AP961" s="4" t="str">
        <f t="shared" si="1"/>
        <v>43.</v>
      </c>
      <c r="AQ961" s="184">
        <f>D99</f>
        <v>0</v>
      </c>
      <c r="AR961" s="185"/>
      <c r="AS961" s="166"/>
      <c r="AT961" s="167"/>
      <c r="AU961" s="167"/>
      <c r="AV961" s="167"/>
      <c r="AW961" s="167"/>
      <c r="AX961" s="167"/>
      <c r="AY961" s="167"/>
    </row>
    <row r="962" spans="28:51" ht="14.85" customHeight="1">
      <c r="AB962" s="4" t="s">
        <v>1006</v>
      </c>
      <c r="AC962" s="1" t="s">
        <v>1356</v>
      </c>
      <c r="AP962" s="4" t="str">
        <f>$AB962</f>
        <v>44.</v>
      </c>
      <c r="AQ962" s="184">
        <f>$D92</f>
        <v>15</v>
      </c>
      <c r="AR962" s="185"/>
      <c r="AT962" s="186" t="str">
        <f>IF(LEN($E92)&gt;0,$E92,"")</f>
        <v/>
      </c>
      <c r="AU962" s="186"/>
      <c r="AV962" s="186"/>
      <c r="AW962" s="186"/>
      <c r="AX962" s="186"/>
      <c r="AY962" s="186"/>
    </row>
    <row r="963" spans="28:51" ht="14.85" customHeight="1"/>
    <row r="964" spans="28:51" ht="14.85" customHeight="1">
      <c r="AB964" s="4" t="s">
        <v>1008</v>
      </c>
      <c r="AC964" s="103" t="s">
        <v>1357</v>
      </c>
      <c r="AR964" s="4" t="str">
        <f>$AB964</f>
        <v>45.</v>
      </c>
      <c r="AS964" s="184">
        <f>AO959+AQ960+AQ961</f>
        <v>-6</v>
      </c>
      <c r="AT964" s="185"/>
    </row>
    <row r="965" spans="28:51" ht="9.75" customHeight="1"/>
    <row r="966" spans="28:51" ht="14.85" customHeight="1">
      <c r="AB966" s="4" t="s">
        <v>1009</v>
      </c>
      <c r="AC966" s="1" t="s">
        <v>1386</v>
      </c>
      <c r="AP966" s="4" t="str">
        <f>$AB966</f>
        <v>46.</v>
      </c>
      <c r="AQ966" s="184">
        <f>AU883</f>
        <v>0</v>
      </c>
      <c r="AR966" s="185"/>
      <c r="AT966" s="202" t="s">
        <v>953</v>
      </c>
      <c r="AU966" s="202"/>
      <c r="AV966" s="202"/>
      <c r="AW966" s="202"/>
      <c r="AX966" s="202"/>
      <c r="AY966" s="202"/>
    </row>
    <row r="967" spans="28:51" ht="12" customHeight="1">
      <c r="AB967" s="4" t="s">
        <v>1010</v>
      </c>
      <c r="AC967" s="1" t="s">
        <v>1387</v>
      </c>
      <c r="AP967" s="4" t="str">
        <f>$AB967</f>
        <v>47.</v>
      </c>
      <c r="AQ967" s="184">
        <f>$D93</f>
        <v>0</v>
      </c>
      <c r="AR967" s="185"/>
      <c r="AT967" s="186" t="str">
        <f>IF(LEN($E93)&gt;0,$E93,"")</f>
        <v/>
      </c>
      <c r="AU967" s="186"/>
      <c r="AV967" s="186"/>
      <c r="AW967" s="186"/>
      <c r="AX967" s="186"/>
      <c r="AY967" s="186"/>
    </row>
    <row r="968" spans="28:51" ht="14.85" customHeight="1"/>
    <row r="969" spans="28:51" ht="14.85" customHeight="1">
      <c r="AB969" s="4" t="s">
        <v>1011</v>
      </c>
      <c r="AC969" s="1" t="s">
        <v>1388</v>
      </c>
      <c r="AR969" s="4" t="str">
        <f>$AB969</f>
        <v>48.</v>
      </c>
      <c r="AS969" s="184">
        <f>SUM(AQ966:AR967)</f>
        <v>0</v>
      </c>
      <c r="AT969" s="185"/>
    </row>
    <row r="970" spans="28:51" ht="9.75" customHeight="1"/>
    <row r="971" spans="28:51" ht="14.85" customHeight="1">
      <c r="AB971" s="4" t="s">
        <v>1012</v>
      </c>
      <c r="AC971" s="103" t="s">
        <v>1396</v>
      </c>
      <c r="AT971" s="4" t="str">
        <f>$AB971</f>
        <v>49.</v>
      </c>
      <c r="AU971" s="184">
        <f>AS964-AS969</f>
        <v>-6</v>
      </c>
      <c r="AV971" s="185"/>
    </row>
    <row r="972" spans="28:51" ht="9.75" customHeight="1">
      <c r="AC972" s="103" t="s">
        <v>1361</v>
      </c>
    </row>
    <row r="973" spans="28:51" ht="14.85" customHeight="1">
      <c r="AB973" s="7" t="s">
        <v>1007</v>
      </c>
    </row>
    <row r="974" spans="28:51" ht="14.85" customHeight="1">
      <c r="AB974" s="4" t="s">
        <v>1013</v>
      </c>
      <c r="AC974" s="1" t="s">
        <v>1363</v>
      </c>
      <c r="AR974" s="4" t="str">
        <f>$AB974</f>
        <v>50.</v>
      </c>
      <c r="AS974" s="184">
        <f>AS924</f>
        <v>2</v>
      </c>
      <c r="AT974" s="185"/>
    </row>
    <row r="975" spans="28:51" ht="14.85" customHeight="1"/>
    <row r="976" spans="28:51" ht="14.85" customHeight="1">
      <c r="AB976" s="4" t="s">
        <v>1014</v>
      </c>
      <c r="AC976" s="1" t="s">
        <v>1362</v>
      </c>
      <c r="AN976" s="4" t="str">
        <f>$AB976</f>
        <v>51.</v>
      </c>
      <c r="AO976" s="190">
        <f>AU926</f>
        <v>73.5</v>
      </c>
      <c r="AP976" s="191"/>
      <c r="AR976" s="202" t="s">
        <v>953</v>
      </c>
      <c r="AS976" s="202"/>
      <c r="AT976" s="202"/>
      <c r="AU976" s="202"/>
      <c r="AV976" s="202"/>
      <c r="AW976" s="202"/>
      <c r="AX976" s="202"/>
      <c r="AY976" s="202"/>
    </row>
    <row r="977" spans="28:53">
      <c r="AB977" s="4" t="s">
        <v>1020</v>
      </c>
      <c r="AC977" s="103" t="s">
        <v>1367</v>
      </c>
      <c r="AN977" s="4" t="str">
        <f>$AB977</f>
        <v>52.</v>
      </c>
      <c r="AO977" s="190">
        <f>$D94</f>
        <v>0</v>
      </c>
      <c r="AP977" s="191"/>
      <c r="AR977" s="186" t="str">
        <f>$E$94</f>
        <v>Clear full CSD</v>
      </c>
      <c r="AS977" s="186"/>
      <c r="AT977" s="186"/>
      <c r="AU977" s="186"/>
      <c r="AV977" s="186"/>
      <c r="AW977" s="186"/>
      <c r="AX977" s="186"/>
      <c r="AY977" s="186"/>
    </row>
    <row r="978" spans="28:53" ht="14.85" customHeight="1"/>
    <row r="979" spans="28:53" ht="14.85" customHeight="1">
      <c r="AB979" s="4" t="s">
        <v>1021</v>
      </c>
      <c r="AC979" s="1" t="s">
        <v>1364</v>
      </c>
      <c r="AQ979" s="4" t="str">
        <f>$AB979</f>
        <v>53.</v>
      </c>
      <c r="AR979" s="190">
        <f>SUM(AO976:AP977)</f>
        <v>73.5</v>
      </c>
      <c r="AS979" s="191"/>
    </row>
    <row r="980" spans="28:53" ht="9.75" customHeight="1"/>
    <row r="981" spans="28:53" ht="14.85" customHeight="1">
      <c r="AB981" s="4" t="s">
        <v>1313</v>
      </c>
      <c r="AC981" s="1" t="s">
        <v>1365</v>
      </c>
      <c r="AR981" s="4" t="str">
        <f>$AB981</f>
        <v>54.</v>
      </c>
      <c r="AS981" s="184">
        <f>$D96</f>
        <v>12.2</v>
      </c>
      <c r="AT981" s="185"/>
      <c r="AU981" s="244" t="str">
        <f>E96</f>
        <v>Find in Figure 2 and Table 2</v>
      </c>
      <c r="AV981" s="245"/>
      <c r="AW981" s="245"/>
      <c r="AX981" s="245"/>
      <c r="AY981" s="245"/>
    </row>
    <row r="982" spans="28:53" ht="9.75" customHeight="1"/>
    <row r="983" spans="28:53" ht="14.85" customHeight="1">
      <c r="AB983" s="4" t="s">
        <v>1022</v>
      </c>
      <c r="AC983" s="1" t="s">
        <v>1366</v>
      </c>
      <c r="AT983" s="4" t="str">
        <f>$AB983</f>
        <v>55.</v>
      </c>
      <c r="AU983" s="184">
        <f>SUM(AS974,AS981)</f>
        <v>14.2</v>
      </c>
      <c r="AV983" s="185"/>
      <c r="AZ983" s="30"/>
    </row>
    <row r="984" spans="28:53" ht="9.75" customHeight="1" thickBot="1"/>
    <row r="985" spans="28:53" ht="14.85" customHeight="1" thickBot="1">
      <c r="AB985" s="4" t="s">
        <v>1023</v>
      </c>
      <c r="AC985" s="6" t="s">
        <v>1368</v>
      </c>
      <c r="AV985" s="4" t="str">
        <f>$AB985</f>
        <v>56.</v>
      </c>
      <c r="AW985" s="198">
        <f>ROUNDUP(MAX(AU971,AU983),0)</f>
        <v>15</v>
      </c>
      <c r="AX985" s="199"/>
    </row>
    <row r="986" spans="28:53" ht="9.75" customHeight="1"/>
    <row r="987" spans="28:53" ht="14.85" customHeight="1">
      <c r="AB987" s="7" t="s">
        <v>1019</v>
      </c>
    </row>
    <row r="988" spans="28:53" ht="14.85" customHeight="1">
      <c r="AB988" s="4" t="s">
        <v>1024</v>
      </c>
      <c r="AC988" s="1" t="s">
        <v>1369</v>
      </c>
      <c r="AR988" s="4" t="str">
        <f>$AB988</f>
        <v>57.</v>
      </c>
      <c r="AS988" s="184">
        <f>AW906</f>
        <v>0</v>
      </c>
      <c r="AT988" s="185"/>
    </row>
    <row r="989" spans="28:53" ht="14.85" customHeight="1">
      <c r="AB989" s="4" t="s">
        <v>1025</v>
      </c>
      <c r="AC989" s="1" t="s">
        <v>1363</v>
      </c>
      <c r="AR989" s="4" t="str">
        <f>$AB989</f>
        <v>58.</v>
      </c>
      <c r="AS989" s="184">
        <f>AS924</f>
        <v>2</v>
      </c>
      <c r="AT989" s="185"/>
    </row>
    <row r="990" spans="28:53" ht="14.85" customHeight="1">
      <c r="AB990" s="4" t="s">
        <v>1026</v>
      </c>
      <c r="AC990" s="1" t="s">
        <v>1275</v>
      </c>
      <c r="AR990" s="4" t="str">
        <f>$AB990</f>
        <v>59.</v>
      </c>
      <c r="AS990" s="184">
        <f>ROUNDUP(SQRT(2*(D68+D67)/$BV$10)+$BV$4,1)</f>
        <v>12.2</v>
      </c>
      <c r="AT990" s="185"/>
      <c r="AU990" s="244" t="str">
        <f>E97</f>
        <v>Find in Figure 2 and Table 2</v>
      </c>
      <c r="AV990" s="245"/>
      <c r="AW990" s="245"/>
      <c r="AX990" s="245"/>
      <c r="AY990" s="245"/>
      <c r="BA990" s="83" t="str">
        <f>IF($BV$6,,'Inspection Form'!$AV$6)</f>
        <v>N/A</v>
      </c>
    </row>
    <row r="991" spans="28:53" ht="14.85" customHeight="1">
      <c r="BA991" s="83" t="str">
        <f>IF($BV$6,,'Inspection Form'!$AV$6)</f>
        <v>N/A</v>
      </c>
    </row>
    <row r="992" spans="28:53" ht="14.85" customHeight="1">
      <c r="AB992" s="4" t="s">
        <v>1027</v>
      </c>
      <c r="AC992" s="1" t="s">
        <v>1370</v>
      </c>
      <c r="AT992" s="4" t="str">
        <f>$AB992</f>
        <v>60.</v>
      </c>
      <c r="AU992" s="184">
        <f>SUM(AS988:AT990)</f>
        <v>14.2</v>
      </c>
      <c r="AV992" s="185"/>
      <c r="BA992" s="9"/>
    </row>
    <row r="993" spans="28:53" ht="9.75" customHeight="1">
      <c r="AV993" s="202" t="s">
        <v>953</v>
      </c>
      <c r="AW993" s="202"/>
      <c r="AX993" s="202"/>
      <c r="AY993" s="202"/>
    </row>
    <row r="994" spans="28:53" ht="14.85" customHeight="1">
      <c r="AB994" s="4" t="s">
        <v>1028</v>
      </c>
      <c r="AC994" s="103" t="s">
        <v>1371</v>
      </c>
      <c r="AR994" s="4" t="str">
        <f>$AB994</f>
        <v>61.</v>
      </c>
      <c r="AS994" s="184">
        <f>$D98</f>
        <v>0</v>
      </c>
      <c r="AT994" s="185"/>
      <c r="AV994" s="186" t="str">
        <f>IF(LEN($E98)&gt;0,$E98,"")</f>
        <v>Get from Railroad</v>
      </c>
      <c r="AW994" s="186"/>
      <c r="AX994" s="186"/>
      <c r="AY994" s="186"/>
      <c r="BA994" s="83" t="str">
        <f>IF($BV$6,,'Inspection Form'!$AV$6)</f>
        <v>N/A</v>
      </c>
    </row>
    <row r="995" spans="28:53" ht="14.85" customHeight="1">
      <c r="AT995" s="202" t="s">
        <v>953</v>
      </c>
      <c r="AU995" s="202"/>
      <c r="AV995" s="202"/>
      <c r="AW995" s="202"/>
      <c r="AX995" s="202"/>
      <c r="AY995" s="202"/>
    </row>
    <row r="996" spans="28:53" ht="14.85" customHeight="1">
      <c r="AB996" s="4" t="s">
        <v>1314</v>
      </c>
      <c r="AC996" s="103" t="s">
        <v>1378</v>
      </c>
      <c r="AP996" s="4" t="str">
        <f>$AB996</f>
        <v>62.</v>
      </c>
      <c r="AQ996" s="184">
        <f>$D99</f>
        <v>0</v>
      </c>
      <c r="AR996" s="185"/>
      <c r="AT996" s="186" t="str">
        <f>IF(LEN($E99)&gt;0,$E99,"")</f>
        <v>Get from Railroad</v>
      </c>
      <c r="AU996" s="186"/>
      <c r="AV996" s="186"/>
      <c r="AW996" s="186"/>
      <c r="AX996" s="186"/>
      <c r="AY996" s="186"/>
      <c r="BA996" s="83" t="str">
        <f>IF($BV$6,,'Inspection Form'!$AV$6)</f>
        <v>N/A</v>
      </c>
    </row>
    <row r="997" spans="28:53" ht="14.85" customHeight="1">
      <c r="AB997" s="4" t="s">
        <v>1315</v>
      </c>
      <c r="AC997" s="1" t="s">
        <v>1377</v>
      </c>
      <c r="AP997" s="4" t="str">
        <f>$AB997</f>
        <v>63.</v>
      </c>
      <c r="AQ997" s="200">
        <f>$D100</f>
        <v>0</v>
      </c>
      <c r="AR997" s="201"/>
      <c r="AS997" s="188" t="str">
        <f>E100</f>
        <v>Read from Figure 5</v>
      </c>
      <c r="AT997" s="189"/>
      <c r="AU997" s="189"/>
      <c r="AV997" s="189"/>
      <c r="AW997" s="189"/>
      <c r="AX997" s="189"/>
      <c r="AY997" s="189"/>
    </row>
    <row r="998" spans="28:53" ht="14.85" customHeight="1">
      <c r="BA998" s="83" t="str">
        <f>IF($BV$6,,'Inspection Form'!$AV$6)</f>
        <v>N/A</v>
      </c>
    </row>
    <row r="999" spans="28:53" ht="14.85" customHeight="1">
      <c r="AB999" s="4" t="s">
        <v>1316</v>
      </c>
      <c r="AC999" s="1" t="str">
        <f>$BZ62&amp;$BZ$1</f>
        <v>Non-interaction gate descent time (sec): multiply lines 62 and 63............................................................................................................................................................................................................................</v>
      </c>
      <c r="AR999" s="4" t="str">
        <f>$AB999</f>
        <v>64.</v>
      </c>
      <c r="AS999" s="184" t="str">
        <f>IF($BV$6,AQ996*AQ997,'Inspection Form'!$AV$6)</f>
        <v>N/A</v>
      </c>
      <c r="AT999" s="185"/>
      <c r="BA999" s="83" t="str">
        <f>IF($BV$6,,'Inspection Form'!$AV$6)</f>
        <v>N/A</v>
      </c>
    </row>
    <row r="1000" spans="28:53" ht="9.75" customHeight="1"/>
    <row r="1001" spans="28:53" ht="14.85" customHeight="1">
      <c r="AB1001" s="4" t="s">
        <v>1328</v>
      </c>
      <c r="AC1001" s="1" t="str">
        <f>$BZ63&amp;$BZ$1</f>
        <v>Time available for design vehicle to clear descending gate (sec): add lines 61 and 64............................................................................................................................................................................................................................</v>
      </c>
      <c r="AT1001" s="4" t="str">
        <f>$AB1001</f>
        <v>65.</v>
      </c>
      <c r="AU1001" s="184" t="str">
        <f>IF($BV$6,SUM(AS994,AS999),'Inspection Form'!$AV$6)</f>
        <v>N/A</v>
      </c>
      <c r="AV1001" s="185"/>
      <c r="BA1001" s="83" t="str">
        <f>IF($BV$6,,'Inspection Form'!$AV$6)</f>
        <v>N/A</v>
      </c>
    </row>
    <row r="1002" spans="28:53" ht="9.75" customHeight="1"/>
    <row r="1003" spans="28:53" ht="14.85" customHeight="1" thickBot="1">
      <c r="AB1003" s="4" t="s">
        <v>1329</v>
      </c>
      <c r="AC1003" s="6" t="str">
        <f>$BZ64</f>
        <v>Advance preemption time (APT) required to avoid design vehicle-gate interaction (sec):</v>
      </c>
      <c r="BA1003" s="83" t="str">
        <f>IF($BV$6,,'Inspection Form'!$AV$6)</f>
        <v>N/A</v>
      </c>
    </row>
    <row r="1004" spans="28:53" ht="9.75" customHeight="1" thickBot="1">
      <c r="AB1004" s="1"/>
      <c r="AC1004" s="6" t="str">
        <f>$BZ65&amp;$BZ$1</f>
        <v>subtract line 60 from line 65, round up to nearest full second, enter zero (0) if less than zero............................................................................................................................................................................................................................</v>
      </c>
      <c r="AW1004" s="4" t="str">
        <f>$AB1003</f>
        <v>66.</v>
      </c>
      <c r="AX1004" s="198" t="str">
        <f>IF($BV$6,MAX(0,ROUNDUP(AU992-AU1001,0)),'Inspection Form'!$AV$6)</f>
        <v>N/A</v>
      </c>
      <c r="AY1004" s="199"/>
    </row>
    <row r="1005" spans="28:53" ht="14.85" customHeight="1"/>
    <row r="1006" spans="28:53" ht="14.85" customHeight="1">
      <c r="BA1006" s="83" t="str">
        <f>IF($BV$6,,'Inspection Form'!$AV$6)</f>
        <v>N/A</v>
      </c>
    </row>
    <row r="1007" spans="28:53" ht="14.85" customHeight="1"/>
    <row r="1008" spans="28:53" ht="14.85" customHeight="1"/>
    <row r="1009" spans="55:58" ht="14.85" customHeight="1"/>
    <row r="1011" spans="55:58">
      <c r="BC1011" s="83"/>
      <c r="BF1011" s="82"/>
    </row>
    <row r="1012" spans="55:58">
      <c r="BC1012" s="83"/>
      <c r="BF1012" s="84"/>
    </row>
    <row r="1013" spans="55:58">
      <c r="BC1013" s="83"/>
      <c r="BF1013" s="84"/>
    </row>
    <row r="1014" spans="55:58">
      <c r="BC1014" s="83"/>
      <c r="BF1014" s="84"/>
    </row>
    <row r="1015" spans="55:58">
      <c r="BC1015" s="83"/>
      <c r="BF1015" s="84"/>
    </row>
    <row r="1016" spans="55:58">
      <c r="BC1016" s="83"/>
      <c r="BD1016" s="84"/>
      <c r="BE1016" s="84"/>
    </row>
    <row r="1017" spans="55:58">
      <c r="BC1017" s="83"/>
      <c r="BD1017" s="84"/>
      <c r="BE1017" s="84"/>
    </row>
    <row r="1018" spans="55:58">
      <c r="BC1018" s="83"/>
      <c r="BD1018" s="84"/>
      <c r="BE1018" s="84"/>
    </row>
    <row r="1019" spans="55:58">
      <c r="BC1019" s="83"/>
      <c r="BD1019" s="84"/>
      <c r="BE1019" s="84"/>
    </row>
    <row r="1021" spans="55:58">
      <c r="BC1021" s="83"/>
    </row>
    <row r="1022" spans="55:58">
      <c r="BC1022" s="83"/>
      <c r="BD1022" s="84"/>
      <c r="BE1022" s="84"/>
      <c r="BF1022" s="82"/>
    </row>
    <row r="1025" spans="57:62">
      <c r="BE1025" s="86"/>
      <c r="BF1025" s="86" t="str">
        <f>"Vehicle"&amp;IF(LEN(TRIM(D36))=0,"","("&amp;D36&amp;")")&amp;"-Queue Moving"</f>
        <v>Vehicle(WB-65)-Queue Moving</v>
      </c>
      <c r="BG1025" s="159" t="s">
        <v>1279</v>
      </c>
      <c r="BH1025" s="86" t="str">
        <f>"Vehicle"&amp;IF(LEN(TRIM(D36))=0,"","("&amp;D36&amp;")")&amp;"-ROW Transfer"</f>
        <v>Vehicle(WB-65)-ROW Transfer</v>
      </c>
      <c r="BI1025" s="159" t="s">
        <v>1280</v>
      </c>
      <c r="BJ1025" s="86" t="s">
        <v>962</v>
      </c>
    </row>
    <row r="1026" spans="57:62">
      <c r="BE1026" s="83" t="s">
        <v>1216</v>
      </c>
      <c r="BF1026" s="85"/>
      <c r="BG1026" s="85"/>
      <c r="BH1026" s="85"/>
      <c r="BI1026" s="85"/>
      <c r="BJ1026" s="82">
        <f>IF(D101="Advanced", D78, 0)</f>
        <v>-6</v>
      </c>
    </row>
    <row r="1027" spans="57:62">
      <c r="BE1027" s="83" t="s">
        <v>1217</v>
      </c>
      <c r="BF1027" s="85"/>
      <c r="BG1027" s="85"/>
      <c r="BH1027" s="85"/>
      <c r="BI1027" s="85"/>
      <c r="BJ1027" s="84">
        <f>IF(SUM(D98:D99)&gt;0,D98,SUM(D75:D76))</f>
        <v>20</v>
      </c>
    </row>
    <row r="1028" spans="57:62">
      <c r="BE1028" s="83" t="s">
        <v>1218</v>
      </c>
      <c r="BF1028" s="85"/>
      <c r="BG1028" s="85"/>
      <c r="BH1028" s="85"/>
      <c r="BI1028" s="85"/>
      <c r="BJ1028" s="84">
        <f>D99</f>
        <v>0</v>
      </c>
    </row>
    <row r="1029" spans="57:62">
      <c r="BE1029" s="83" t="s">
        <v>1219</v>
      </c>
      <c r="BF1029" s="85"/>
      <c r="BG1029" s="85"/>
      <c r="BH1029" s="85"/>
      <c r="BI1029" s="85"/>
      <c r="BJ1029" s="82">
        <f>BF1046-SUM(BJ1026:BJ1028)</f>
        <v>0</v>
      </c>
    </row>
    <row r="1030" spans="57:62">
      <c r="BE1030" s="87" t="s">
        <v>1220</v>
      </c>
      <c r="BF1030" s="88"/>
      <c r="BG1030" s="88"/>
      <c r="BH1030" s="88"/>
      <c r="BI1030" s="88"/>
      <c r="BJ1030" s="89">
        <f>$BF$1045-SUM(BJ1026:BJ1029)</f>
        <v>1</v>
      </c>
    </row>
    <row r="1031" spans="57:62">
      <c r="BE1031" s="83" t="s">
        <v>1221</v>
      </c>
      <c r="BF1031" s="85"/>
      <c r="BG1031" s="84">
        <f>SUM($D$38:$D$39)</f>
        <v>0</v>
      </c>
      <c r="BH1031" s="85"/>
      <c r="BI1031" s="84">
        <f>SUM($D$38:$D$39)</f>
        <v>0</v>
      </c>
      <c r="BJ1031" s="85"/>
    </row>
    <row r="1032" spans="57:62">
      <c r="BE1032" s="83" t="s">
        <v>1222</v>
      </c>
      <c r="BF1032" s="85"/>
      <c r="BG1032" s="84">
        <f>D93</f>
        <v>0</v>
      </c>
      <c r="BH1032" s="85"/>
      <c r="BI1032">
        <f>IF(SUM($D$41:$D$44)&gt;SUM($D$46:$D$49),SUM(D41:D42),D46)</f>
        <v>0</v>
      </c>
      <c r="BJ1032" s="85"/>
    </row>
    <row r="1033" spans="57:62">
      <c r="BE1033" s="83" t="s">
        <v>1223</v>
      </c>
      <c r="BF1033" s="85"/>
      <c r="BG1033" s="85"/>
      <c r="BH1033" s="85"/>
      <c r="BI1033">
        <f>IF(SUM($D$41:$D$44)&gt;SUM($D$46:$D$49),0,D47)</f>
        <v>0</v>
      </c>
      <c r="BJ1033" s="85"/>
    </row>
    <row r="1034" spans="57:62">
      <c r="BE1034" s="83" t="s">
        <v>1224</v>
      </c>
      <c r="BF1034" s="85"/>
      <c r="BG1034" s="85"/>
      <c r="BH1034" s="85"/>
      <c r="BI1034">
        <f>IF(SUM($D$41:$D$44)&gt;SUM($D$46:$D$49),D43,D48)</f>
        <v>0</v>
      </c>
      <c r="BJ1034" s="85"/>
    </row>
    <row r="1035" spans="57:62">
      <c r="BE1035" s="83" t="s">
        <v>1225</v>
      </c>
      <c r="BF1035" s="85"/>
      <c r="BG1035" s="85"/>
      <c r="BH1035" s="85"/>
      <c r="BI1035">
        <f>IF(SUM($D$41:$D$44)&gt;SUM($D$46:$D$49),D44,D49)</f>
        <v>0</v>
      </c>
      <c r="BJ1035" s="85"/>
    </row>
    <row r="1036" spans="57:62">
      <c r="BE1036" s="83" t="s">
        <v>1226</v>
      </c>
      <c r="BF1036" s="85"/>
      <c r="BG1036" s="84">
        <f>AV930</f>
        <v>14.2</v>
      </c>
      <c r="BH1036" s="85"/>
      <c r="BI1036" s="84">
        <f>AV930</f>
        <v>14.2</v>
      </c>
      <c r="BJ1036" s="85"/>
    </row>
    <row r="1037" spans="57:62">
      <c r="BE1037" s="87" t="s">
        <v>1227</v>
      </c>
      <c r="BF1037" s="88"/>
      <c r="BG1037" s="89">
        <f>MAX($BF$1046-SUM(BG1031:BG1036),0)</f>
        <v>0</v>
      </c>
      <c r="BH1037" s="88"/>
      <c r="BI1037" s="89">
        <f>MAX($BF$1046-SUM(BI1031:BI1036),0)</f>
        <v>0</v>
      </c>
      <c r="BJ1037" s="88"/>
    </row>
    <row r="1038" spans="57:62">
      <c r="BE1038" s="83" t="s">
        <v>1228</v>
      </c>
      <c r="BF1038" s="84">
        <f>SUM(BG1031:BG1035)</f>
        <v>0</v>
      </c>
      <c r="BG1038" s="85"/>
      <c r="BH1038" s="84">
        <f>SUM(BI1031:BI1035)</f>
        <v>0</v>
      </c>
      <c r="BI1038" s="85"/>
      <c r="BJ1038" s="85"/>
    </row>
    <row r="1039" spans="57:62">
      <c r="BE1039" s="83" t="s">
        <v>1229</v>
      </c>
      <c r="BF1039" s="84">
        <f>$AS$924</f>
        <v>2</v>
      </c>
      <c r="BG1039" s="85"/>
      <c r="BH1039" s="84">
        <f>$AS$924</f>
        <v>2</v>
      </c>
      <c r="BI1039" s="85"/>
      <c r="BJ1039" s="85"/>
    </row>
    <row r="1040" spans="57:62">
      <c r="BE1040" s="87" t="s">
        <v>1230</v>
      </c>
      <c r="BF1040" s="94">
        <f>$AS$928</f>
        <v>12.2</v>
      </c>
      <c r="BG1040" s="88"/>
      <c r="BH1040" s="94">
        <f>$AS$928</f>
        <v>12.2</v>
      </c>
      <c r="BI1040" s="88"/>
      <c r="BJ1040" s="88"/>
    </row>
    <row r="1041" spans="26:64">
      <c r="BE1041" s="91" t="s">
        <v>1231</v>
      </c>
      <c r="BF1041" s="95">
        <f>MAX(SUM($BJ$1026:$BJ$1029)-SUM(BF1038:BF1040),0)</f>
        <v>0</v>
      </c>
      <c r="BG1041" s="90"/>
      <c r="BH1041" s="95">
        <f>MAX(SUM($BJ$1026:$BJ$1029)-SUM(BH1038:BH1040),0)</f>
        <v>0</v>
      </c>
      <c r="BI1041" s="90"/>
      <c r="BJ1041" s="92"/>
    </row>
    <row r="1043" spans="26:64">
      <c r="BE1043" s="93" t="s">
        <v>1081</v>
      </c>
      <c r="BF1043" s="2"/>
      <c r="BG1043" s="2"/>
      <c r="BH1043" s="2"/>
      <c r="BI1043" s="2"/>
      <c r="BJ1043" s="2"/>
    </row>
    <row r="1045" spans="26:64">
      <c r="BE1045" s="83" t="s">
        <v>1080</v>
      </c>
      <c r="BF1045" s="96">
        <f>MAX(BF1047:BF1049)</f>
        <v>15</v>
      </c>
    </row>
    <row r="1046" spans="26:64">
      <c r="BE1046" s="83" t="s">
        <v>1079</v>
      </c>
      <c r="BF1046" s="157">
        <f>SUM(D75:D78)</f>
        <v>14</v>
      </c>
      <c r="BG1046" s="186"/>
      <c r="BH1046" s="186"/>
      <c r="BI1046" s="186"/>
    </row>
    <row r="1047" spans="26:64">
      <c r="BE1047" s="83" t="s">
        <v>1082</v>
      </c>
      <c r="BF1047">
        <f>BF1046+1</f>
        <v>15</v>
      </c>
    </row>
    <row r="1048" spans="26:64">
      <c r="BE1048" s="83" t="s">
        <v>1083</v>
      </c>
      <c r="BF1048">
        <f>MAX(BG1037,BI1037)</f>
        <v>0</v>
      </c>
    </row>
    <row r="1049" spans="26:64">
      <c r="BE1049" s="83" t="s">
        <v>1084</v>
      </c>
      <c r="BF1049">
        <f>MAX(SUM(BF1038:BF1040),SUM(BH1038:BH1040))</f>
        <v>14.2</v>
      </c>
    </row>
    <row r="1051" spans="26:64">
      <c r="AB1051" s="98" t="str">
        <f>IF(SUM($BE$1052:$BE$1061)=0,"","WARNINGS:")</f>
        <v>WARNINGS:</v>
      </c>
      <c r="AE1051" s="161"/>
      <c r="AF1051" s="162"/>
      <c r="AG1051" s="162"/>
      <c r="AH1051" s="162"/>
      <c r="AI1051" s="162"/>
      <c r="AJ1051" s="162"/>
      <c r="AK1051" s="162"/>
      <c r="AL1051" s="162"/>
      <c r="AM1051" s="162"/>
      <c r="AN1051" s="162"/>
      <c r="AO1051" s="162"/>
      <c r="AP1051" s="162"/>
      <c r="AQ1051" s="162"/>
      <c r="AR1051" s="162"/>
      <c r="BD1051" t="s">
        <v>1085</v>
      </c>
      <c r="BE1051" s="83" t="s">
        <v>1087</v>
      </c>
      <c r="BF1051" t="s">
        <v>1086</v>
      </c>
      <c r="BG1051" s="161"/>
      <c r="BH1051" s="162"/>
      <c r="BI1051" s="162"/>
      <c r="BJ1051" s="162"/>
      <c r="BK1051" s="162"/>
      <c r="BL1051" s="162"/>
    </row>
    <row r="1052" spans="26:64">
      <c r="AB1052" s="97"/>
      <c r="AC1052" s="6" t="str">
        <f t="shared" ref="AC1052:AC1061" si="2">IF(Z1054&gt;MAX($BE$1052:$BE$1061),"",INDEX($BF$1052:$BF$1061,MATCH(Z1054,$BE$1052:$BE$1061,0)))</f>
        <v>In scenario with NO vehicle fouling tracks or gate, train arrives before design vehicle clears tracks.</v>
      </c>
      <c r="BE1052" t="str">
        <f>IF(SUM($BJ$1026:$BJ$1029)&lt;SUM($BF$1038:$BF$1039),MAX($BE$1051:$BE1051)+1,"")</f>
        <v/>
      </c>
      <c r="BF1052" s="3" t="s">
        <v>1281</v>
      </c>
    </row>
    <row r="1053" spans="26:64" ht="3" customHeight="1">
      <c r="AB1053" s="97"/>
      <c r="AC1053" s="6" t="str">
        <f t="shared" si="2"/>
        <v>In scenario with vehicle(s) fouling tracks or gate, separation time is shorter than desired.</v>
      </c>
      <c r="BE1053" t="str">
        <f>IF(OR(ISNUMBER(BE1052),SUM($BJ$1026:$BJ$1029)&gt;=SUM($BH$1038:$BH$1039)),"",MAX($BE$1051:$BE1052)+1)</f>
        <v/>
      </c>
      <c r="BF1053" s="3" t="s">
        <v>1286</v>
      </c>
    </row>
    <row r="1054" spans="26:64">
      <c r="Z1054" s="3">
        <v>1</v>
      </c>
      <c r="AB1054" s="97"/>
      <c r="AC1054" s="6" t="str">
        <f t="shared" si="2"/>
        <v/>
      </c>
      <c r="BE1054">
        <f>IF(SUM($BJ$1026:$BJ$1029)&lt;SUM($BF$1038:$BF$1040),MAX($BE$1051:$BE1053)+1,"")</f>
        <v>1</v>
      </c>
      <c r="BF1054" s="3" t="s">
        <v>1282</v>
      </c>
    </row>
    <row r="1055" spans="26:64">
      <c r="Z1055" s="3">
        <v>2</v>
      </c>
      <c r="AB1055" s="97"/>
      <c r="AC1055" s="6" t="str">
        <f t="shared" si="2"/>
        <v/>
      </c>
      <c r="BE1055" t="str">
        <f>IF(OR(ISNUMBER(BE1054),SUM($BJ$1026:$BJ$1029)&gt;=SUM($BH$1038:$BH$1040)),"",MAX($BE$1051:$BE1054)+1)</f>
        <v/>
      </c>
      <c r="BF1055" s="3" t="s">
        <v>1287</v>
      </c>
    </row>
    <row r="1056" spans="26:64">
      <c r="Z1056" s="3">
        <v>3</v>
      </c>
      <c r="AB1056" s="97"/>
      <c r="AC1056" s="6" t="str">
        <f t="shared" si="2"/>
        <v/>
      </c>
      <c r="BE1056" t="str">
        <f>IF($BV$6,IF(SUM($BJ$1026:$BJ$1027)&lt;SUM($BF$1038:$BF$1039),MAX($BE$1051:$BE1055)+1,""),"")</f>
        <v/>
      </c>
      <c r="BF1056" s="3" t="s">
        <v>1283</v>
      </c>
    </row>
    <row r="1057" spans="1:78">
      <c r="Z1057" s="3">
        <v>4</v>
      </c>
      <c r="AB1057" s="97"/>
      <c r="AC1057" s="6" t="str">
        <f t="shared" si="2"/>
        <v/>
      </c>
      <c r="BE1057">
        <v>1</v>
      </c>
      <c r="BF1057" s="3" t="s">
        <v>1288</v>
      </c>
    </row>
    <row r="1058" spans="1:78">
      <c r="Z1058" s="3">
        <v>5</v>
      </c>
      <c r="AB1058" s="97"/>
      <c r="AC1058" s="6" t="str">
        <f t="shared" si="2"/>
        <v/>
      </c>
      <c r="BE1058" t="str">
        <f>IF(OR(ISNUMBER($BE$1054),$BF$1041&gt;$D$74),"",MAX($BE$1051:$BE1057)+1)</f>
        <v/>
      </c>
      <c r="BF1058" s="3" t="s">
        <v>1284</v>
      </c>
    </row>
    <row r="1059" spans="1:78">
      <c r="Z1059" s="3">
        <v>6</v>
      </c>
      <c r="AB1059" s="97"/>
      <c r="AC1059" s="6" t="str">
        <f t="shared" si="2"/>
        <v/>
      </c>
      <c r="BE1059">
        <f>IF(OR(ISNUMBER($BE$1055),$BH$1041&gt;$D$74),"",MAX($BE$1051:$BE1058)+1)</f>
        <v>2</v>
      </c>
      <c r="BF1059" s="3" t="s">
        <v>1289</v>
      </c>
    </row>
    <row r="1060" spans="1:78">
      <c r="Z1060" s="3">
        <v>7</v>
      </c>
      <c r="AB1060" s="97"/>
      <c r="AC1060" s="6" t="str">
        <f t="shared" si="2"/>
        <v/>
      </c>
      <c r="BE1060" t="str">
        <f>IF(SUM($BI$1031:$BI$1036)&lt;SUM($BJ$1026:$BJ$1026),MAX($BE$1051:$BE1059)+1,"")</f>
        <v/>
      </c>
      <c r="BF1060" s="3" t="s">
        <v>1290</v>
      </c>
    </row>
    <row r="1061" spans="1:78">
      <c r="Z1061" s="3">
        <v>8</v>
      </c>
      <c r="AB1061" s="97"/>
      <c r="AC1061" s="6" t="str">
        <f t="shared" si="2"/>
        <v/>
      </c>
      <c r="BE1061" t="str">
        <f>IF(OR(ISNUMBER(BE1060),SUM($BG$1031:$BG$1036)&gt;=SUM($BJ$1026:$BJ$1026)),"",MAX($BE$1051:$BE1060)+1)</f>
        <v/>
      </c>
      <c r="BF1061" s="3" t="s">
        <v>1285</v>
      </c>
    </row>
    <row r="1062" spans="1:78">
      <c r="Z1062" s="3">
        <v>9</v>
      </c>
      <c r="AB1062" s="99"/>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row>
    <row r="1063" spans="1:78">
      <c r="A1063" s="38"/>
      <c r="B1063" s="31"/>
      <c r="C1063" s="31"/>
      <c r="D1063" s="32"/>
      <c r="E1063" s="32"/>
      <c r="Z1063" s="3">
        <v>10</v>
      </c>
      <c r="AB1063" s="97"/>
    </row>
    <row r="1064" spans="1:78" s="34" customFormat="1">
      <c r="A1064" s="39"/>
      <c r="B1064" s="8"/>
      <c r="C1064" s="8"/>
      <c r="D1064" s="9"/>
      <c r="E1064" s="9"/>
      <c r="F1064" s="29"/>
      <c r="G1064" s="29"/>
      <c r="H1064" s="29"/>
      <c r="I1064" s="29"/>
      <c r="J1064" s="29"/>
      <c r="K1064" s="29"/>
      <c r="L1064" s="29"/>
      <c r="M1064" s="29"/>
      <c r="N1064" s="29"/>
      <c r="O1064" s="29"/>
      <c r="P1064" s="29"/>
      <c r="Q1064" s="29"/>
      <c r="R1064" s="29"/>
      <c r="S1064" s="29"/>
      <c r="T1064" s="29"/>
      <c r="U1064" s="29"/>
      <c r="V1064" s="29"/>
      <c r="W1064" s="29"/>
      <c r="X1064" s="29"/>
      <c r="Y1064" s="29"/>
      <c r="Z1064" s="29"/>
      <c r="AB1064" s="97"/>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28"/>
      <c r="BA1064" s="146"/>
      <c r="BM1064" s="33"/>
      <c r="BN1064" s="33"/>
      <c r="BO1064" s="33"/>
      <c r="BP1064" s="33"/>
      <c r="BQ1064" s="29"/>
      <c r="BR1064" s="33"/>
      <c r="BS1064" s="38"/>
      <c r="BT1064" s="38"/>
      <c r="BU1064" s="38"/>
      <c r="BV1064" s="29"/>
      <c r="BW1064" s="29"/>
      <c r="BX1064" s="29"/>
      <c r="BY1064" s="29"/>
      <c r="BZ1064" s="29"/>
    </row>
    <row r="1065" spans="1:78">
      <c r="AB1065" s="97"/>
    </row>
    <row r="1066" spans="1:78">
      <c r="AB1066" s="97"/>
    </row>
    <row r="1067" spans="1:78">
      <c r="AB1067" s="97"/>
    </row>
    <row r="1068" spans="1:78">
      <c r="AB1068" s="97"/>
    </row>
    <row r="1069" spans="1:78">
      <c r="AB1069" s="97"/>
    </row>
    <row r="1070" spans="1:78">
      <c r="AB1070" s="97"/>
    </row>
    <row r="1071" spans="1:78">
      <c r="AB1071" s="97"/>
    </row>
    <row r="1072" spans="1:78">
      <c r="AB1072" s="97"/>
    </row>
    <row r="1073" spans="28:28">
      <c r="AB1073" s="97"/>
    </row>
    <row r="1074" spans="28:28">
      <c r="AB1074" s="97"/>
    </row>
    <row r="1075" spans="28:28">
      <c r="AB1075" s="97"/>
    </row>
    <row r="1076" spans="28:28">
      <c r="AB1076" s="97"/>
    </row>
    <row r="1077" spans="28:28">
      <c r="AB1077" s="97"/>
    </row>
    <row r="1078" spans="28:28">
      <c r="AB1078" s="97"/>
    </row>
    <row r="1079" spans="28:28">
      <c r="AB1079" s="97"/>
    </row>
    <row r="1080" spans="28:28">
      <c r="AB1080" s="97"/>
    </row>
    <row r="1081" spans="28:28">
      <c r="AB1081" s="97"/>
    </row>
    <row r="1082" spans="28:28">
      <c r="AB1082" s="97"/>
    </row>
    <row r="1083" spans="28:28">
      <c r="AB1083" s="97"/>
    </row>
    <row r="1084" spans="28:28">
      <c r="AB1084" s="97"/>
    </row>
    <row r="1085" spans="28:28">
      <c r="AB1085" s="97"/>
    </row>
    <row r="1086" spans="28:28">
      <c r="AB1086" s="97"/>
    </row>
    <row r="1087" spans="28:28">
      <c r="AB1087" s="97"/>
    </row>
    <row r="1088" spans="28:28">
      <c r="AB1088" s="97"/>
    </row>
    <row r="1089" spans="28:28">
      <c r="AB1089" s="97"/>
    </row>
    <row r="1090" spans="28:28">
      <c r="AB1090" s="97"/>
    </row>
    <row r="1091" spans="28:28">
      <c r="AB1091" s="97"/>
    </row>
    <row r="1092" spans="28:28">
      <c r="AB1092" s="97"/>
    </row>
    <row r="1093" spans="28:28">
      <c r="AB1093" s="97"/>
    </row>
    <row r="1094" spans="28:28">
      <c r="AB1094" s="97"/>
    </row>
    <row r="1095" spans="28:28">
      <c r="AB1095" s="97"/>
    </row>
    <row r="1096" spans="28:28">
      <c r="AB1096" s="97"/>
    </row>
    <row r="1097" spans="28:28">
      <c r="AB1097" s="97"/>
    </row>
    <row r="1098" spans="28:28">
      <c r="AB1098" s="97"/>
    </row>
    <row r="1099" spans="28:28">
      <c r="AB1099" s="97"/>
    </row>
    <row r="1100" spans="28:28">
      <c r="AB1100" s="97"/>
    </row>
    <row r="1101" spans="28:28">
      <c r="AB1101" s="97"/>
    </row>
    <row r="1102" spans="28:28">
      <c r="AB1102" s="97"/>
    </row>
    <row r="1103" spans="28:28">
      <c r="AB1103" s="97"/>
    </row>
    <row r="1104" spans="28:28">
      <c r="AB1104" s="97"/>
    </row>
    <row r="1105" spans="28:28">
      <c r="AB1105" s="97"/>
    </row>
    <row r="1106" spans="28:28">
      <c r="AB1106" s="97"/>
    </row>
    <row r="1107" spans="28:28">
      <c r="AB1107" s="97"/>
    </row>
    <row r="1108" spans="28:28">
      <c r="AB1108" s="97"/>
    </row>
    <row r="1109" spans="28:28">
      <c r="AB1109" s="97"/>
    </row>
    <row r="1110" spans="28:28">
      <c r="AB1110" s="97"/>
    </row>
    <row r="1111" spans="28:28">
      <c r="AB1111" s="97"/>
    </row>
    <row r="1112" spans="28:28">
      <c r="AB1112" s="97"/>
    </row>
    <row r="1113" spans="28:28">
      <c r="AB1113" s="97"/>
    </row>
  </sheetData>
  <sheetProtection sheet="1" objects="1" scenarios="1"/>
  <mergeCells count="147">
    <mergeCell ref="AQ933:AR933"/>
    <mergeCell ref="AT935:AY935"/>
    <mergeCell ref="AQ935:AR935"/>
    <mergeCell ref="AT933:AY933"/>
    <mergeCell ref="AO976:AP976"/>
    <mergeCell ref="AO977:AP977"/>
    <mergeCell ref="AC952:AU953"/>
    <mergeCell ref="AR977:AY977"/>
    <mergeCell ref="AU981:AY981"/>
    <mergeCell ref="AS969:AT969"/>
    <mergeCell ref="AU971:AV971"/>
    <mergeCell ref="AS974:AT974"/>
    <mergeCell ref="AQ962:AR962"/>
    <mergeCell ref="AT962:AY962"/>
    <mergeCell ref="AT966:AY966"/>
    <mergeCell ref="AT967:AY967"/>
    <mergeCell ref="AD954:AY954"/>
    <mergeCell ref="AB955:AY955"/>
    <mergeCell ref="AB956:AY956"/>
    <mergeCell ref="AV953:AX953"/>
    <mergeCell ref="AT996:AY996"/>
    <mergeCell ref="AS994:AT994"/>
    <mergeCell ref="AU983:AV983"/>
    <mergeCell ref="AS988:AT988"/>
    <mergeCell ref="AS989:AT989"/>
    <mergeCell ref="AS990:AT990"/>
    <mergeCell ref="AU990:AY990"/>
    <mergeCell ref="AS981:AT981"/>
    <mergeCell ref="AR976:AY976"/>
    <mergeCell ref="AW985:AX985"/>
    <mergeCell ref="AR979:AS979"/>
    <mergeCell ref="A1:E1"/>
    <mergeCell ref="A2:E2"/>
    <mergeCell ref="A3:E3"/>
    <mergeCell ref="AB862:AY862"/>
    <mergeCell ref="E32:E34"/>
    <mergeCell ref="AW881:AY881"/>
    <mergeCell ref="A32:B32"/>
    <mergeCell ref="G1:Q1"/>
    <mergeCell ref="G40:Q40"/>
    <mergeCell ref="G66:Q66"/>
    <mergeCell ref="G107:Q107"/>
    <mergeCell ref="AT876:AY876"/>
    <mergeCell ref="AQ880:AR880"/>
    <mergeCell ref="AQ881:AR881"/>
    <mergeCell ref="AT880:AY880"/>
    <mergeCell ref="AB871:AC872"/>
    <mergeCell ref="AT871:AY871"/>
    <mergeCell ref="AQ886:AR886"/>
    <mergeCell ref="AD867:AE868"/>
    <mergeCell ref="AF867:AG868"/>
    <mergeCell ref="A33:B33"/>
    <mergeCell ref="A34:B34"/>
    <mergeCell ref="A35:B35"/>
    <mergeCell ref="AB869:AC870"/>
    <mergeCell ref="AE876:AJ876"/>
    <mergeCell ref="AD869:AE870"/>
    <mergeCell ref="AF871:AG872"/>
    <mergeCell ref="AD871:AE872"/>
    <mergeCell ref="AF869:AG870"/>
    <mergeCell ref="AE875:AJ875"/>
    <mergeCell ref="BS1:BU1"/>
    <mergeCell ref="BS2:BU2"/>
    <mergeCell ref="BS3:BU3"/>
    <mergeCell ref="AB867:AC868"/>
    <mergeCell ref="AB860:AY860"/>
    <mergeCell ref="AB861:AY861"/>
    <mergeCell ref="AE864:AJ864"/>
    <mergeCell ref="AE865:AJ865"/>
    <mergeCell ref="AE866:AJ866"/>
    <mergeCell ref="AT864:AY864"/>
    <mergeCell ref="AT865:AY865"/>
    <mergeCell ref="AT866:AY866"/>
    <mergeCell ref="AT868:AY868"/>
    <mergeCell ref="AB863:AY863"/>
    <mergeCell ref="AT889:AY889"/>
    <mergeCell ref="AT890:AY890"/>
    <mergeCell ref="AU883:AV883"/>
    <mergeCell ref="AT869:AY869"/>
    <mergeCell ref="AT872:AY872"/>
    <mergeCell ref="AU928:AY928"/>
    <mergeCell ref="AS928:AT928"/>
    <mergeCell ref="AS901:AT901"/>
    <mergeCell ref="AW906:AX906"/>
    <mergeCell ref="AT875:AY875"/>
    <mergeCell ref="AT887:AY887"/>
    <mergeCell ref="AT888:AY888"/>
    <mergeCell ref="AS924:AT924"/>
    <mergeCell ref="AQ918:AY918"/>
    <mergeCell ref="AQ919:AY919"/>
    <mergeCell ref="AU920:AY920"/>
    <mergeCell ref="AV924:AY924"/>
    <mergeCell ref="AQ922:AR922"/>
    <mergeCell ref="AQ887:AR887"/>
    <mergeCell ref="AQ888:AR888"/>
    <mergeCell ref="AQ889:AR889"/>
    <mergeCell ref="AT896:AY896"/>
    <mergeCell ref="AS892:AT892"/>
    <mergeCell ref="AU926:AV926"/>
    <mergeCell ref="BG1046:BI1046"/>
    <mergeCell ref="AQ899:AR899"/>
    <mergeCell ref="AT899:AY899"/>
    <mergeCell ref="AU904:AV904"/>
    <mergeCell ref="AQ897:AR897"/>
    <mergeCell ref="AT897:AY897"/>
    <mergeCell ref="AT898:AY898"/>
    <mergeCell ref="AQ898:AR898"/>
    <mergeCell ref="AT934:AY934"/>
    <mergeCell ref="AX1004:AY1004"/>
    <mergeCell ref="AU1001:AV1001"/>
    <mergeCell ref="AU992:AV992"/>
    <mergeCell ref="AQ996:AR996"/>
    <mergeCell ref="AQ997:AR997"/>
    <mergeCell ref="AS997:AY997"/>
    <mergeCell ref="AS999:AT999"/>
    <mergeCell ref="AV993:AY993"/>
    <mergeCell ref="AV994:AY994"/>
    <mergeCell ref="AT995:AY995"/>
    <mergeCell ref="AS964:AT964"/>
    <mergeCell ref="AQ966:AR966"/>
    <mergeCell ref="AQ967:AR967"/>
    <mergeCell ref="AQ960:AR960"/>
    <mergeCell ref="AQ961:AR961"/>
    <mergeCell ref="AQ890:AR890"/>
    <mergeCell ref="AQ896:AR896"/>
    <mergeCell ref="AT943:AY943"/>
    <mergeCell ref="AT944:AY944"/>
    <mergeCell ref="AQ959:AY959"/>
    <mergeCell ref="AV930:AW930"/>
    <mergeCell ref="AP940:AQ940"/>
    <mergeCell ref="AP941:AQ941"/>
    <mergeCell ref="AP942:AQ942"/>
    <mergeCell ref="AO959:AP959"/>
    <mergeCell ref="AV950:AX950"/>
    <mergeCell ref="AU946:AV946"/>
    <mergeCell ref="AQ943:AR943"/>
    <mergeCell ref="AN918:AO918"/>
    <mergeCell ref="AN919:AO919"/>
    <mergeCell ref="AN920:AO920"/>
    <mergeCell ref="AN921:AO921"/>
    <mergeCell ref="AQ921:AY921"/>
    <mergeCell ref="AQ945:AR945"/>
    <mergeCell ref="AT945:AY945"/>
    <mergeCell ref="AQ944:AR944"/>
    <mergeCell ref="AW948:AX948"/>
    <mergeCell ref="AU937:AV937"/>
    <mergeCell ref="AQ934:AR934"/>
  </mergeCells>
  <phoneticPr fontId="2" type="noConversion"/>
  <conditionalFormatting sqref="AV953:AX953">
    <cfRule type="cellIs" dxfId="1" priority="1" operator="greaterThan">
      <formula>50</formula>
    </cfRule>
  </conditionalFormatting>
  <dataValidations count="17">
    <dataValidation type="date" operator="greaterThan" allowBlank="1" showInputMessage="1" showErrorMessage="1" errorTitle="DATE OF FORM PREPARATION" error="Please enter a valid month, date, and year no earlier than 1990." sqref="D5" xr:uid="{00000000-0002-0000-0200-000000000000}">
      <formula1>32873</formula1>
    </dataValidation>
    <dataValidation allowBlank="1" showInputMessage="1" showErrorMessage="1" promptTitle="COMPLETED BY" prompt="Please enter your name or other identifier." sqref="D10" xr:uid="{00000000-0002-0000-0200-000001000000}"/>
    <dataValidation type="decimal" operator="greaterThan" allowBlank="1" showInputMessage="1" showErrorMessage="1" errorTitle="TIMINGS" error="Time cannot be less than zero (0)." sqref="D75" xr:uid="{00000000-0002-0000-0200-000002000000}">
      <formula1>0</formula1>
    </dataValidation>
    <dataValidation type="decimal" operator="greaterThanOrEqual" allowBlank="1" showInputMessage="1" showErrorMessage="1" errorTitle="TIMINGS" error="Time cannot be less than zero (0)." sqref="D92:D93 D38:D39 D41:D44 D71 D74 D96:D97 D46:D49 D76:D78" xr:uid="{00000000-0002-0000-0200-000004000000}">
      <formula1>0</formula1>
    </dataValidation>
    <dataValidation type="whole" operator="greaterThanOrEqual" allowBlank="1" showInputMessage="1" showErrorMessage="1" errorTitle="DISTANCES AND LENGTHS" error="Value must be greater than or equal to zero (0)." sqref="D94 D65:D68" xr:uid="{00000000-0002-0000-0200-000005000000}">
      <formula1>0</formula1>
    </dataValidation>
    <dataValidation type="list" allowBlank="1" showInputMessage="1" showErrorMessage="1" errorTitle="CITY" error="Please select a Minnesota city from the list." sqref="D6" xr:uid="{00000000-0002-0000-0200-000006000000}">
      <formula1>$BM$2:$BM$858</formula1>
    </dataValidation>
    <dataValidation type="list" allowBlank="1" showInputMessage="1" showErrorMessage="1" errorTitle="MN/DOT DISTRICT" error="Please select a Mn/DOT District from the list." sqref="D8" xr:uid="{00000000-0002-0000-0200-000007000000}">
      <formula1>$BO$2:$BO$9</formula1>
    </dataValidation>
    <dataValidation type="list" allowBlank="1" showInputMessage="1" showErrorMessage="1" errorTitle="NORTH ARROW DIRECTION" error="From the list, please select where north_x000a_is located relative to the drawing.  Note_x000a_the location of the railroad tracks." sqref="D32" xr:uid="{00000000-0002-0000-0200-000008000000}">
      <formula1>$BQ$2:$BQ$9</formula1>
    </dataValidation>
    <dataValidation type="list" allowBlank="1" showInputMessage="1" showErrorMessage="1" errorTitle="CONTROLLER TYPE" error="Please select a controller type from the list." sqref="D35" xr:uid="{00000000-0002-0000-0200-000009000000}">
      <formula1>$BR$2:$BR$8</formula1>
    </dataValidation>
    <dataValidation type="list" allowBlank="1" showInputMessage="1" showErrorMessage="1" errorTitle="COUNTY" error="Please select a Minnesota county from the list." sqref="D7" xr:uid="{00000000-0002-0000-0200-00000A000000}">
      <formula1>$BN$2:$BN$91</formula1>
    </dataValidation>
    <dataValidation type="decimal" operator="greaterThanOrEqual" allowBlank="1" showInputMessage="1" showErrorMessage="1" errorTitle="MULTIPLIERS AND PROPORTIONS" error="Value must be greater than zero (0)." sqref="D100" xr:uid="{00000000-0002-0000-0200-00000B000000}">
      <formula1>0</formula1>
    </dataValidation>
    <dataValidation type="list" showInputMessage="1" showErrorMessage="1" errorTitle="Design Vehicle" error="Select from list." sqref="D36" xr:uid="{00000000-0002-0000-0200-00000C000000}">
      <formula1>$BS$8:$BS$23</formula1>
    </dataValidation>
    <dataValidation type="list" allowBlank="1" showInputMessage="1" showErrorMessage="1" errorTitle="Operating Agency" error="Please select an agency from the list." sqref="D9" xr:uid="{00000000-0002-0000-0200-00000D000000}">
      <formula1>$BP$2:$BP$5</formula1>
    </dataValidation>
    <dataValidation allowBlank="1" showInputMessage="1" showErrorMessage="1" promptTitle="Field measurements." prompt="It is recommended you enter the name (or initials) of the person who conducted the field measurements here." sqref="E65" xr:uid="{00000000-0002-0000-0200-00000E000000}"/>
    <dataValidation allowBlank="1" showInputMessage="1" showErrorMessage="1" promptTitle="Field measurements." prompt="It is recommended you enter the date of the field measurements here." sqref="E66:E67" xr:uid="{00000000-0002-0000-0200-00000F000000}"/>
    <dataValidation type="list" allowBlank="1" showInputMessage="1" showErrorMessage="1" sqref="D4" xr:uid="{00000000-0002-0000-0200-000010000000}">
      <formula1>$BL$2:$BL$3</formula1>
    </dataValidation>
    <dataValidation type="list" allowBlank="1" showInputMessage="1" showErrorMessage="1" sqref="D101" xr:uid="{CDCE5D07-A744-416F-8DD7-7DEB4CDBD6A6}">
      <formula1>$BK$2:$BK$3</formula1>
    </dataValidation>
  </dataValidations>
  <pageMargins left="0.65" right="0.8" top="0.7" bottom="1" header="0.45" footer="0.5"/>
  <pageSetup orientation="portrait" r:id="rId1"/>
  <headerFooter alignWithMargins="0">
    <oddHeader>&amp;R&amp;8Version 02-03-2022</oddHeader>
    <oddFooter>&amp;C&amp;8Page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804"/>
  <sheetViews>
    <sheetView topLeftCell="A16" zoomScaleNormal="100" workbookViewId="0">
      <selection activeCell="Q44" sqref="Q44:T44"/>
    </sheetView>
  </sheetViews>
  <sheetFormatPr defaultRowHeight="12.75"/>
  <cols>
    <col min="1" max="32" width="3.140625" style="1" customWidth="1"/>
    <col min="45" max="45" width="6.42578125" style="138" bestFit="1" customWidth="1"/>
    <col min="46" max="46" width="15.42578125" style="138" bestFit="1" customWidth="1"/>
    <col min="47" max="47" width="14.85546875" style="138" bestFit="1" customWidth="1"/>
    <col min="48" max="48" width="14" style="138" bestFit="1" customWidth="1"/>
    <col min="49" max="49" width="12.42578125" style="138" bestFit="1" customWidth="1"/>
    <col min="50" max="50" width="11.5703125" style="138" bestFit="1" customWidth="1"/>
  </cols>
  <sheetData>
    <row r="1" spans="1:50" ht="30" customHeight="1">
      <c r="A1" s="422" t="s">
        <v>1179</v>
      </c>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row>
    <row r="2" spans="1:50" ht="16.5" thickBot="1">
      <c r="A2" s="261" t="s">
        <v>1211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row>
    <row r="3" spans="1:50">
      <c r="A3" s="101"/>
      <c r="B3" s="102"/>
      <c r="C3" s="102"/>
      <c r="D3" s="102"/>
      <c r="E3" s="102"/>
      <c r="F3" s="102"/>
      <c r="G3" s="268" t="s">
        <v>1090</v>
      </c>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9"/>
      <c r="AS3" s="144" t="s">
        <v>1091</v>
      </c>
      <c r="AT3" s="144" t="s">
        <v>1092</v>
      </c>
      <c r="AU3" s="145" t="s">
        <v>1093</v>
      </c>
      <c r="AV3" s="145" t="s">
        <v>1094</v>
      </c>
      <c r="AW3" s="144" t="s">
        <v>1095</v>
      </c>
      <c r="AX3" s="144" t="s">
        <v>1096</v>
      </c>
    </row>
    <row r="4" spans="1:50">
      <c r="A4" s="104"/>
      <c r="B4"/>
      <c r="C4"/>
      <c r="D4"/>
      <c r="E4"/>
      <c r="F4"/>
      <c r="G4" s="265" t="s">
        <v>1097</v>
      </c>
      <c r="H4" s="266"/>
      <c r="I4" s="266"/>
      <c r="J4" s="266"/>
      <c r="K4" s="266"/>
      <c r="L4" s="266"/>
      <c r="M4" s="266"/>
      <c r="N4" s="266"/>
      <c r="O4" s="266"/>
      <c r="P4" s="266"/>
      <c r="Q4" s="267"/>
      <c r="R4" s="265" t="s">
        <v>1098</v>
      </c>
      <c r="S4" s="266"/>
      <c r="T4" s="266"/>
      <c r="U4" s="266"/>
      <c r="V4" s="266"/>
      <c r="W4" s="266"/>
      <c r="X4" s="267"/>
      <c r="Y4" s="265" t="s">
        <v>1099</v>
      </c>
      <c r="Z4" s="266"/>
      <c r="AA4" s="266"/>
      <c r="AB4" s="266"/>
      <c r="AC4" s="266"/>
      <c r="AD4" s="266"/>
      <c r="AE4" s="266"/>
      <c r="AF4" s="273"/>
      <c r="AS4" s="140" t="s">
        <v>1100</v>
      </c>
      <c r="AT4" s="140" t="s">
        <v>1101</v>
      </c>
      <c r="AU4" s="142" t="s">
        <v>1102</v>
      </c>
      <c r="AV4" s="142" t="s">
        <v>1103</v>
      </c>
      <c r="AW4" s="140" t="s">
        <v>1104</v>
      </c>
      <c r="AX4" s="140" t="s">
        <v>1103</v>
      </c>
    </row>
    <row r="5" spans="1:50">
      <c r="A5" s="104"/>
      <c r="B5"/>
      <c r="C5"/>
      <c r="D5"/>
      <c r="E5"/>
      <c r="F5"/>
      <c r="G5" s="270" t="str">
        <f>IF(LEN('Timing Form'!D6)&gt;0,'Timing Form'!D6,"")</f>
        <v>Ada</v>
      </c>
      <c r="H5" s="271"/>
      <c r="I5" s="271"/>
      <c r="J5" s="271"/>
      <c r="K5" s="271"/>
      <c r="L5" s="271"/>
      <c r="M5" s="271"/>
      <c r="N5" s="271"/>
      <c r="O5" s="271"/>
      <c r="P5" s="271"/>
      <c r="Q5" s="272"/>
      <c r="R5" s="270" t="str">
        <f>IF(LEN('Timing Form'!D7)&gt;0,'Timing Form'!D7,"")</f>
        <v>Anoka</v>
      </c>
      <c r="S5" s="271"/>
      <c r="T5" s="271"/>
      <c r="U5" s="271"/>
      <c r="V5" s="271"/>
      <c r="W5" s="271"/>
      <c r="X5" s="272"/>
      <c r="Y5" s="270" t="str">
        <f>IF(LEN('Timing Form'!D9)&gt;0,'Timing Form'!D9,"")</f>
        <v>Mn/DOT</v>
      </c>
      <c r="Z5" s="271"/>
      <c r="AA5" s="271"/>
      <c r="AB5" s="271"/>
      <c r="AC5" s="271"/>
      <c r="AD5" s="271"/>
      <c r="AE5" s="271"/>
      <c r="AF5" s="409"/>
      <c r="AS5" s="140" t="s">
        <v>6</v>
      </c>
      <c r="AT5" s="141" t="s">
        <v>1105</v>
      </c>
      <c r="AU5" s="143" t="s">
        <v>1106</v>
      </c>
      <c r="AV5" s="142" t="s">
        <v>1107</v>
      </c>
      <c r="AW5" s="140" t="s">
        <v>1108</v>
      </c>
      <c r="AX5" s="140" t="s">
        <v>1107</v>
      </c>
    </row>
    <row r="6" spans="1:50">
      <c r="A6" s="104"/>
      <c r="B6"/>
      <c r="C6"/>
      <c r="D6"/>
      <c r="E6"/>
      <c r="F6"/>
      <c r="G6" s="265" t="s">
        <v>1109</v>
      </c>
      <c r="H6" s="266"/>
      <c r="I6" s="266"/>
      <c r="J6" s="266"/>
      <c r="K6" s="266"/>
      <c r="L6" s="266"/>
      <c r="M6" s="266"/>
      <c r="N6" s="266"/>
      <c r="O6" s="266"/>
      <c r="P6" s="266"/>
      <c r="Q6" s="266"/>
      <c r="R6" s="266"/>
      <c r="S6" s="266"/>
      <c r="T6" s="266"/>
      <c r="U6" s="266"/>
      <c r="V6" s="266"/>
      <c r="W6" s="266"/>
      <c r="X6" s="267"/>
      <c r="Y6" s="265" t="s">
        <v>1110</v>
      </c>
      <c r="Z6" s="266"/>
      <c r="AA6" s="266"/>
      <c r="AB6" s="266"/>
      <c r="AC6" s="266"/>
      <c r="AD6" s="266"/>
      <c r="AE6" s="266"/>
      <c r="AF6" s="273"/>
      <c r="AS6" s="141" t="s">
        <v>5</v>
      </c>
      <c r="AV6" s="143" t="s">
        <v>1111</v>
      </c>
      <c r="AW6" s="140" t="s">
        <v>1112</v>
      </c>
      <c r="AX6" s="140" t="s">
        <v>1113</v>
      </c>
    </row>
    <row r="7" spans="1:50">
      <c r="A7" s="104"/>
      <c r="B7"/>
      <c r="C7"/>
      <c r="D7"/>
      <c r="E7"/>
      <c r="F7"/>
      <c r="G7" s="270" t="str">
        <f>IF(LEN('Timing Form'!D33)&gt;0,'Timing Form'!D33,"")&amp;IF(AND(LEN('Timing Form'!D33)&gt;0,LEN('Timing Form'!D34)&gt;0)," &amp; ","")&amp;IF(LEN('Timing Form'!D34)&gt;0,'Timing Form'!D34,"")</f>
        <v/>
      </c>
      <c r="H7" s="413"/>
      <c r="I7" s="413"/>
      <c r="J7" s="413"/>
      <c r="K7" s="413"/>
      <c r="L7" s="413"/>
      <c r="M7" s="413"/>
      <c r="N7" s="413"/>
      <c r="O7" s="413"/>
      <c r="P7" s="413"/>
      <c r="Q7" s="413"/>
      <c r="R7" s="413"/>
      <c r="S7" s="413"/>
      <c r="T7" s="413"/>
      <c r="U7" s="413"/>
      <c r="V7" s="413"/>
      <c r="W7" s="413"/>
      <c r="X7" s="414"/>
      <c r="Y7" s="417" t="str">
        <f>IF(LEN('Timing Form'!D8)&gt;0,'Timing Form'!D8,"")</f>
        <v>District 1</v>
      </c>
      <c r="Z7" s="217"/>
      <c r="AA7" s="217"/>
      <c r="AB7" s="217"/>
      <c r="AC7" s="217"/>
      <c r="AD7" s="217"/>
      <c r="AE7" s="217"/>
      <c r="AF7" s="418"/>
      <c r="AW7" s="140" t="s">
        <v>1114</v>
      </c>
      <c r="AX7" s="141" t="s">
        <v>1111</v>
      </c>
    </row>
    <row r="8" spans="1:50">
      <c r="A8" s="104"/>
      <c r="B8"/>
      <c r="C8"/>
      <c r="D8"/>
      <c r="E8"/>
      <c r="F8"/>
      <c r="G8" s="265" t="s">
        <v>1115</v>
      </c>
      <c r="H8" s="266"/>
      <c r="I8" s="266"/>
      <c r="J8" s="266"/>
      <c r="K8" s="266"/>
      <c r="L8" s="266"/>
      <c r="M8" s="266"/>
      <c r="N8" s="266"/>
      <c r="O8" s="266"/>
      <c r="P8" s="266"/>
      <c r="Q8" s="266"/>
      <c r="R8" s="266"/>
      <c r="S8" s="267"/>
      <c r="T8" s="415" t="s">
        <v>1116</v>
      </c>
      <c r="U8" s="220"/>
      <c r="V8" s="220"/>
      <c r="W8" s="220"/>
      <c r="X8" s="220"/>
      <c r="Y8" s="266"/>
      <c r="Z8" s="266"/>
      <c r="AA8" s="266"/>
      <c r="AB8" s="266"/>
      <c r="AC8" s="266"/>
      <c r="AD8" s="266"/>
      <c r="AE8" s="266"/>
      <c r="AF8" s="273"/>
      <c r="AW8" s="141" t="s">
        <v>1117</v>
      </c>
    </row>
    <row r="9" spans="1:50" ht="13.5" thickBot="1">
      <c r="A9" s="105"/>
      <c r="B9" s="106"/>
      <c r="C9" s="106"/>
      <c r="D9" s="106"/>
      <c r="E9" s="106"/>
      <c r="F9" s="106"/>
      <c r="G9" s="410" t="str">
        <f>IF(LEN('Timing Form'!D12)&gt;0,'Timing Form'!D12,"")</f>
        <v/>
      </c>
      <c r="H9" s="411"/>
      <c r="I9" s="411"/>
      <c r="J9" s="411"/>
      <c r="K9" s="411"/>
      <c r="L9" s="411"/>
      <c r="M9" s="411"/>
      <c r="N9" s="411"/>
      <c r="O9" s="411"/>
      <c r="P9" s="411"/>
      <c r="Q9" s="411"/>
      <c r="R9" s="411"/>
      <c r="S9" s="412"/>
      <c r="T9" s="410" t="str">
        <f>IF(LEN('Timing Form'!D15)&gt;0,'Timing Form'!D15,"")</f>
        <v/>
      </c>
      <c r="U9" s="411"/>
      <c r="V9" s="411"/>
      <c r="W9" s="411"/>
      <c r="X9" s="411"/>
      <c r="Y9" s="411"/>
      <c r="Z9" s="411"/>
      <c r="AA9" s="411"/>
      <c r="AB9" s="411"/>
      <c r="AC9" s="411"/>
      <c r="AD9" s="411"/>
      <c r="AE9" s="411"/>
      <c r="AF9" s="416"/>
    </row>
    <row r="10" spans="1:50">
      <c r="A10" s="262" t="s">
        <v>1175</v>
      </c>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4"/>
    </row>
    <row r="11" spans="1:50">
      <c r="A11" s="252" t="s">
        <v>1118</v>
      </c>
      <c r="B11" s="253"/>
      <c r="C11" s="253"/>
      <c r="D11" s="253"/>
      <c r="E11" s="253"/>
      <c r="F11" s="253"/>
      <c r="G11" s="253"/>
      <c r="H11" s="253"/>
      <c r="I11" s="253"/>
      <c r="J11" s="253"/>
      <c r="K11" s="254"/>
      <c r="L11" s="255" t="s">
        <v>1174</v>
      </c>
      <c r="M11" s="253"/>
      <c r="N11" s="253"/>
      <c r="O11" s="253"/>
      <c r="P11" s="253"/>
      <c r="Q11" s="253"/>
      <c r="R11" s="253"/>
      <c r="S11" s="253"/>
      <c r="T11" s="253"/>
      <c r="U11" s="254"/>
      <c r="V11" s="255" t="s">
        <v>1119</v>
      </c>
      <c r="W11" s="253"/>
      <c r="X11" s="253"/>
      <c r="Y11" s="253"/>
      <c r="Z11" s="253"/>
      <c r="AA11" s="253"/>
      <c r="AB11" s="253"/>
      <c r="AC11" s="253"/>
      <c r="AD11" s="253"/>
      <c r="AE11" s="253"/>
      <c r="AF11" s="256"/>
      <c r="AG11" s="107"/>
      <c r="AH11" s="107"/>
      <c r="AI11" s="107"/>
      <c r="AJ11" s="107"/>
      <c r="AK11" s="107"/>
      <c r="AL11" s="107"/>
      <c r="AM11" s="107"/>
      <c r="AN11" s="107"/>
      <c r="AO11" s="107"/>
      <c r="AP11" s="107"/>
      <c r="AQ11" s="107"/>
    </row>
    <row r="12" spans="1:50" ht="13.5" thickBot="1">
      <c r="A12" s="257" t="str">
        <f>"Vehicle: "&amp;IF(LEN('Timing Form'!D40)&gt;0,'Timing Form'!D40,"")</f>
        <v xml:space="preserve">Vehicle: </v>
      </c>
      <c r="B12" s="258"/>
      <c r="C12" s="258"/>
      <c r="D12" s="258"/>
      <c r="E12" s="258"/>
      <c r="F12" s="258" t="str">
        <f>"Pedestrian: "&amp;IF(LEN('Timing Form'!D45)&gt;0,'Timing Form'!D45,"")</f>
        <v xml:space="preserve">Pedestrian: </v>
      </c>
      <c r="G12" s="258"/>
      <c r="H12" s="258"/>
      <c r="I12" s="258"/>
      <c r="J12" s="258"/>
      <c r="K12" s="258"/>
      <c r="L12" s="259" t="str">
        <f>IF(LEN('Timing Form'!D51)=0,"",'Timing Form'!D51)</f>
        <v/>
      </c>
      <c r="M12" s="259"/>
      <c r="N12" s="259"/>
      <c r="O12" s="259"/>
      <c r="P12" s="259"/>
      <c r="Q12" s="259"/>
      <c r="R12" s="259"/>
      <c r="S12" s="259"/>
      <c r="T12" s="259"/>
      <c r="U12" s="259"/>
      <c r="V12" s="259" t="str">
        <f>IF(LEN('Timing Form'!D52)=0,"",'Timing Form'!D52)</f>
        <v/>
      </c>
      <c r="W12" s="259"/>
      <c r="X12" s="259"/>
      <c r="Y12" s="259"/>
      <c r="Z12" s="259"/>
      <c r="AA12" s="259"/>
      <c r="AB12" s="259"/>
      <c r="AC12" s="259"/>
      <c r="AD12" s="259"/>
      <c r="AE12" s="259"/>
      <c r="AF12" s="260"/>
      <c r="AG12" s="107"/>
      <c r="AH12" s="107"/>
      <c r="AI12" s="107"/>
      <c r="AJ12" s="107"/>
      <c r="AK12" s="107"/>
      <c r="AL12" s="107"/>
      <c r="AM12" s="107"/>
      <c r="AN12" s="107"/>
      <c r="AO12" s="107"/>
      <c r="AP12" s="107"/>
      <c r="AQ12" s="107"/>
    </row>
    <row r="13" spans="1:50" ht="13.5" thickBot="1">
      <c r="A13" s="274" t="s">
        <v>1197</v>
      </c>
      <c r="B13" s="275"/>
      <c r="C13" s="275"/>
      <c r="D13" s="275"/>
      <c r="E13" s="275"/>
      <c r="F13" s="275"/>
      <c r="G13" s="275"/>
      <c r="H13" s="275"/>
      <c r="I13" s="275"/>
      <c r="J13" s="275"/>
      <c r="K13" s="275"/>
      <c r="L13" s="275"/>
      <c r="M13" s="275"/>
      <c r="N13" s="275"/>
      <c r="O13" s="275"/>
      <c r="P13" s="275"/>
      <c r="Q13" s="281" t="s">
        <v>1198</v>
      </c>
      <c r="R13" s="282"/>
      <c r="S13" s="282"/>
      <c r="T13" s="282"/>
      <c r="U13" s="282"/>
      <c r="V13" s="282"/>
      <c r="W13" s="282"/>
      <c r="X13" s="282"/>
      <c r="Y13" s="282"/>
      <c r="Z13" s="282"/>
      <c r="AA13" s="282"/>
      <c r="AB13" s="282"/>
      <c r="AC13" s="282"/>
      <c r="AD13" s="282"/>
      <c r="AE13" s="282"/>
      <c r="AF13" s="283"/>
    </row>
    <row r="14" spans="1:50">
      <c r="A14" s="293" t="s">
        <v>1120</v>
      </c>
      <c r="B14" s="280"/>
      <c r="C14" s="280"/>
      <c r="D14" s="280"/>
      <c r="E14" s="280"/>
      <c r="F14" s="280"/>
      <c r="G14" s="280"/>
      <c r="H14" s="294"/>
      <c r="I14" s="279" t="s">
        <v>1212</v>
      </c>
      <c r="J14" s="280"/>
      <c r="K14" s="280"/>
      <c r="L14" s="280"/>
      <c r="M14" s="280"/>
      <c r="N14" s="280"/>
      <c r="O14" s="280"/>
      <c r="P14" s="280"/>
      <c r="Q14" s="293" t="s">
        <v>1121</v>
      </c>
      <c r="R14" s="280"/>
      <c r="S14" s="280"/>
      <c r="T14" s="280"/>
      <c r="U14" s="280"/>
      <c r="V14" s="280"/>
      <c r="W14" s="280"/>
      <c r="X14" s="294"/>
      <c r="Y14" s="279" t="s">
        <v>1122</v>
      </c>
      <c r="Z14" s="280"/>
      <c r="AA14" s="280"/>
      <c r="AB14" s="280"/>
      <c r="AC14" s="280"/>
      <c r="AD14" s="280"/>
      <c r="AE14" s="280"/>
      <c r="AF14" s="295"/>
    </row>
    <row r="15" spans="1:50" ht="12.75" customHeight="1">
      <c r="A15" s="284" t="str">
        <f>IF('Timing Form'!$BV$6,AT4,AT5)</f>
        <v>Flashers, no gates.</v>
      </c>
      <c r="B15" s="285"/>
      <c r="C15" s="285"/>
      <c r="D15" s="285"/>
      <c r="E15" s="285"/>
      <c r="F15" s="285"/>
      <c r="G15" s="285"/>
      <c r="H15" s="286"/>
      <c r="I15" s="287"/>
      <c r="J15" s="288"/>
      <c r="K15" s="288"/>
      <c r="L15" s="288"/>
      <c r="M15" s="288"/>
      <c r="N15" s="288"/>
      <c r="O15" s="288"/>
      <c r="P15" s="288"/>
      <c r="Q15" s="284" t="str">
        <f>IF(LEN('Timing Form'!D35)=0,"",'Timing Form'!D35)</f>
        <v>ASC/2</v>
      </c>
      <c r="R15" s="285"/>
      <c r="S15" s="285"/>
      <c r="T15" s="285"/>
      <c r="U15" s="285"/>
      <c r="V15" s="285"/>
      <c r="W15" s="285"/>
      <c r="X15" s="286"/>
      <c r="Y15" s="287"/>
      <c r="Z15" s="288"/>
      <c r="AA15" s="288"/>
      <c r="AB15" s="288"/>
      <c r="AC15" s="288"/>
      <c r="AD15" s="288"/>
      <c r="AE15" s="288"/>
      <c r="AF15" s="296"/>
    </row>
    <row r="16" spans="1:50">
      <c r="A16" s="276" t="s">
        <v>1123</v>
      </c>
      <c r="B16" s="277"/>
      <c r="C16" s="277"/>
      <c r="D16" s="277"/>
      <c r="E16" s="277"/>
      <c r="F16" s="277"/>
      <c r="G16" s="277"/>
      <c r="H16" s="277"/>
      <c r="I16" s="277"/>
      <c r="J16" s="277"/>
      <c r="K16" s="277"/>
      <c r="L16" s="277"/>
      <c r="M16" s="277"/>
      <c r="N16" s="277"/>
      <c r="O16" s="277"/>
      <c r="P16" s="277"/>
      <c r="Q16" s="265" t="s">
        <v>1124</v>
      </c>
      <c r="R16" s="266"/>
      <c r="S16" s="266"/>
      <c r="T16" s="266"/>
      <c r="U16" s="266"/>
      <c r="V16" s="266"/>
      <c r="W16" s="266"/>
      <c r="X16" s="267"/>
      <c r="Y16" s="265" t="s">
        <v>1258</v>
      </c>
      <c r="Z16" s="266"/>
      <c r="AA16" s="266"/>
      <c r="AB16" s="266"/>
      <c r="AC16" s="266"/>
      <c r="AD16" s="266"/>
      <c r="AE16" s="266"/>
      <c r="AF16" s="273"/>
    </row>
    <row r="17" spans="1:50">
      <c r="A17" s="292"/>
      <c r="B17" s="288"/>
      <c r="C17" s="288"/>
      <c r="D17" s="288"/>
      <c r="E17" s="288"/>
      <c r="F17" s="288"/>
      <c r="G17" s="288"/>
      <c r="H17" s="288"/>
      <c r="I17" s="288"/>
      <c r="J17" s="288"/>
      <c r="K17" s="288"/>
      <c r="L17" s="288"/>
      <c r="M17" s="288"/>
      <c r="N17" s="288"/>
      <c r="O17" s="288"/>
      <c r="P17" s="288"/>
      <c r="Q17" s="289"/>
      <c r="R17" s="290"/>
      <c r="S17" s="290"/>
      <c r="T17" s="290"/>
      <c r="U17" s="290"/>
      <c r="V17" s="290"/>
      <c r="W17" s="290"/>
      <c r="X17" s="291"/>
      <c r="Y17" s="289"/>
      <c r="Z17" s="290"/>
      <c r="AA17" s="290"/>
      <c r="AB17" s="290"/>
      <c r="AC17" s="290"/>
      <c r="AD17" s="290"/>
      <c r="AE17" s="290"/>
      <c r="AF17" s="297"/>
    </row>
    <row r="18" spans="1:50">
      <c r="A18" s="276" t="s">
        <v>1125</v>
      </c>
      <c r="B18" s="277"/>
      <c r="C18" s="277"/>
      <c r="D18" s="277"/>
      <c r="E18" s="277"/>
      <c r="F18" s="277"/>
      <c r="G18" s="277"/>
      <c r="H18" s="298"/>
      <c r="I18" s="299" t="s">
        <v>1126</v>
      </c>
      <c r="J18" s="277"/>
      <c r="K18" s="277"/>
      <c r="L18" s="277"/>
      <c r="M18" s="277"/>
      <c r="N18" s="277"/>
      <c r="O18" s="277"/>
      <c r="P18" s="277"/>
      <c r="Q18" s="276" t="s">
        <v>1259</v>
      </c>
      <c r="R18" s="277"/>
      <c r="S18" s="277"/>
      <c r="T18" s="277"/>
      <c r="U18" s="277"/>
      <c r="V18" s="277"/>
      <c r="W18" s="277"/>
      <c r="X18" s="277"/>
      <c r="Y18" s="277"/>
      <c r="Z18" s="277"/>
      <c r="AA18" s="277"/>
      <c r="AB18" s="277"/>
      <c r="AC18" s="277"/>
      <c r="AD18" s="277"/>
      <c r="AE18" s="277"/>
      <c r="AF18" s="278"/>
    </row>
    <row r="19" spans="1:50">
      <c r="A19" s="303"/>
      <c r="B19" s="290"/>
      <c r="C19" s="290"/>
      <c r="D19" s="290"/>
      <c r="E19" s="290"/>
      <c r="F19" s="290"/>
      <c r="G19" s="290"/>
      <c r="H19" s="291"/>
      <c r="I19" s="289"/>
      <c r="J19" s="290"/>
      <c r="K19" s="290"/>
      <c r="L19" s="290"/>
      <c r="M19" s="290"/>
      <c r="N19" s="290"/>
      <c r="O19" s="290"/>
      <c r="P19" s="290"/>
      <c r="Q19" s="307"/>
      <c r="R19" s="308"/>
      <c r="S19" s="308"/>
      <c r="T19" s="308"/>
      <c r="U19" s="308"/>
      <c r="V19" s="308"/>
      <c r="W19" s="308"/>
      <c r="X19" s="308"/>
      <c r="Y19" s="308"/>
      <c r="Z19" s="308"/>
      <c r="AA19" s="308"/>
      <c r="AB19" s="308"/>
      <c r="AC19" s="308"/>
      <c r="AD19" s="308"/>
      <c r="AE19" s="308"/>
      <c r="AF19" s="309"/>
    </row>
    <row r="20" spans="1:50">
      <c r="A20" s="276" t="s">
        <v>1127</v>
      </c>
      <c r="B20" s="277"/>
      <c r="C20" s="277"/>
      <c r="D20" s="277"/>
      <c r="E20" s="277"/>
      <c r="F20" s="277"/>
      <c r="G20" s="277"/>
      <c r="H20" s="277"/>
      <c r="I20" s="277"/>
      <c r="J20" s="277"/>
      <c r="K20" s="277"/>
      <c r="L20" s="277"/>
      <c r="M20" s="277"/>
      <c r="N20" s="277"/>
      <c r="O20" s="277"/>
      <c r="P20" s="277"/>
      <c r="Q20" s="304" t="s">
        <v>1128</v>
      </c>
      <c r="R20" s="305"/>
      <c r="S20" s="305"/>
      <c r="T20" s="305"/>
      <c r="U20" s="305"/>
      <c r="V20" s="305"/>
      <c r="W20" s="305"/>
      <c r="X20" s="305"/>
      <c r="Y20" s="305"/>
      <c r="Z20" s="305"/>
      <c r="AA20" s="305"/>
      <c r="AB20" s="305"/>
      <c r="AC20" s="305"/>
      <c r="AD20" s="305"/>
      <c r="AE20" s="305"/>
      <c r="AF20" s="306"/>
    </row>
    <row r="21" spans="1:50">
      <c r="A21" s="303"/>
      <c r="B21" s="290"/>
      <c r="C21" s="290"/>
      <c r="D21" s="290"/>
      <c r="E21" s="290"/>
      <c r="F21" s="290"/>
      <c r="G21" s="290"/>
      <c r="H21" s="290"/>
      <c r="I21" s="290"/>
      <c r="J21" s="290"/>
      <c r="K21" s="290"/>
      <c r="L21" s="290"/>
      <c r="M21" s="290"/>
      <c r="N21" s="290"/>
      <c r="O21" s="290"/>
      <c r="P21" s="290"/>
      <c r="Q21" s="303"/>
      <c r="R21" s="290"/>
      <c r="S21" s="290"/>
      <c r="T21" s="290"/>
      <c r="U21" s="290"/>
      <c r="V21" s="290"/>
      <c r="W21" s="290"/>
      <c r="X21" s="290"/>
      <c r="Y21" s="290"/>
      <c r="Z21" s="290"/>
      <c r="AA21" s="290"/>
      <c r="AB21" s="290"/>
      <c r="AC21" s="290"/>
      <c r="AD21" s="290"/>
      <c r="AE21" s="290"/>
      <c r="AF21" s="297"/>
    </row>
    <row r="22" spans="1:50">
      <c r="A22" s="300" t="s">
        <v>1193</v>
      </c>
      <c r="B22" s="266"/>
      <c r="C22" s="266"/>
      <c r="D22" s="266"/>
      <c r="E22" s="266"/>
      <c r="F22" s="266"/>
      <c r="G22" s="266"/>
      <c r="H22" s="266"/>
      <c r="I22" s="266"/>
      <c r="J22" s="266"/>
      <c r="K22" s="266"/>
      <c r="L22" s="266"/>
      <c r="M22" s="266"/>
      <c r="N22" s="266"/>
      <c r="O22" s="266"/>
      <c r="P22" s="266"/>
      <c r="Q22" s="304" t="s">
        <v>1129</v>
      </c>
      <c r="R22" s="305"/>
      <c r="S22" s="305"/>
      <c r="T22" s="305"/>
      <c r="U22" s="305"/>
      <c r="V22" s="305"/>
      <c r="W22" s="305"/>
      <c r="X22" s="305"/>
      <c r="Y22" s="305"/>
      <c r="Z22" s="305"/>
      <c r="AA22" s="305"/>
      <c r="AB22" s="305"/>
      <c r="AC22" s="305"/>
      <c r="AD22" s="305"/>
      <c r="AE22" s="305"/>
      <c r="AF22" s="306"/>
    </row>
    <row r="23" spans="1:50">
      <c r="A23" s="301"/>
      <c r="B23" s="302"/>
      <c r="C23" s="302"/>
      <c r="D23" s="302"/>
      <c r="E23" s="302"/>
      <c r="F23" s="302"/>
      <c r="G23" s="302"/>
      <c r="H23" s="302"/>
      <c r="I23" s="302"/>
      <c r="J23" s="302"/>
      <c r="K23" s="302"/>
      <c r="L23" s="302"/>
      <c r="M23" s="302"/>
      <c r="N23" s="302"/>
      <c r="O23" s="302"/>
      <c r="P23" s="302"/>
      <c r="Q23" s="303"/>
      <c r="R23" s="290"/>
      <c r="S23" s="290"/>
      <c r="T23" s="290"/>
      <c r="U23" s="290"/>
      <c r="V23" s="290"/>
      <c r="W23" s="290"/>
      <c r="X23" s="290"/>
      <c r="Y23" s="290"/>
      <c r="Z23" s="290"/>
      <c r="AA23" s="290"/>
      <c r="AB23" s="290"/>
      <c r="AC23" s="290"/>
      <c r="AD23" s="290"/>
      <c r="AE23" s="290"/>
      <c r="AF23" s="297"/>
    </row>
    <row r="24" spans="1:50">
      <c r="A24" s="304" t="s">
        <v>1130</v>
      </c>
      <c r="B24" s="305"/>
      <c r="C24" s="305"/>
      <c r="D24" s="305"/>
      <c r="E24" s="305"/>
      <c r="F24" s="305"/>
      <c r="G24" s="305"/>
      <c r="H24" s="305"/>
      <c r="I24" s="305"/>
      <c r="J24" s="305"/>
      <c r="K24" s="305"/>
      <c r="L24" s="305"/>
      <c r="M24" s="305"/>
      <c r="N24" s="305"/>
      <c r="O24" s="305"/>
      <c r="P24" s="305"/>
      <c r="Q24" s="304" t="s">
        <v>1131</v>
      </c>
      <c r="R24" s="305"/>
      <c r="S24" s="305"/>
      <c r="T24" s="305"/>
      <c r="U24" s="305"/>
      <c r="V24" s="305"/>
      <c r="W24" s="305"/>
      <c r="X24" s="305"/>
      <c r="Y24" s="305"/>
      <c r="Z24" s="305"/>
      <c r="AA24" s="305"/>
      <c r="AB24" s="305"/>
      <c r="AC24" s="305"/>
      <c r="AD24" s="305"/>
      <c r="AE24" s="305"/>
      <c r="AF24" s="306"/>
    </row>
    <row r="25" spans="1:50" ht="13.5" thickBot="1">
      <c r="A25" s="340" t="s">
        <v>1132</v>
      </c>
      <c r="B25" s="341"/>
      <c r="C25" s="342"/>
      <c r="D25" s="342"/>
      <c r="E25" s="341" t="s">
        <v>1133</v>
      </c>
      <c r="F25" s="341"/>
      <c r="G25" s="341"/>
      <c r="H25" s="341"/>
      <c r="I25" s="343"/>
      <c r="J25" s="343"/>
      <c r="K25" s="343"/>
      <c r="L25" s="343"/>
      <c r="M25" s="343"/>
      <c r="N25" s="343"/>
      <c r="O25" s="343"/>
      <c r="P25" s="343"/>
      <c r="Q25" s="335"/>
      <c r="R25" s="336"/>
      <c r="S25" s="336"/>
      <c r="T25" s="336"/>
      <c r="U25" s="336"/>
      <c r="V25" s="336"/>
      <c r="W25" s="336"/>
      <c r="X25" s="336"/>
      <c r="Y25" s="336"/>
      <c r="Z25" s="336"/>
      <c r="AA25" s="336"/>
      <c r="AB25" s="336"/>
      <c r="AC25" s="336"/>
      <c r="AD25" s="336"/>
      <c r="AE25" s="336"/>
      <c r="AF25" s="337"/>
    </row>
    <row r="26" spans="1:50" ht="12.75" customHeight="1" thickBot="1">
      <c r="A26" s="263" t="s">
        <v>1199</v>
      </c>
      <c r="B26" s="263"/>
      <c r="C26" s="263"/>
      <c r="D26" s="263"/>
      <c r="E26" s="263"/>
      <c r="F26" s="263"/>
      <c r="G26" s="263"/>
      <c r="H26" s="263"/>
      <c r="I26" s="263"/>
      <c r="J26" s="263"/>
      <c r="K26" s="263"/>
      <c r="L26" s="263"/>
      <c r="M26" s="263"/>
      <c r="N26" s="263"/>
      <c r="O26" s="263"/>
      <c r="P26" s="264"/>
      <c r="Q26" s="262" t="s">
        <v>1201</v>
      </c>
      <c r="R26" s="263"/>
      <c r="S26" s="263"/>
      <c r="T26" s="263"/>
      <c r="U26" s="263"/>
      <c r="V26" s="263"/>
      <c r="W26" s="263"/>
      <c r="X26" s="263"/>
      <c r="Y26" s="263"/>
      <c r="Z26" s="263"/>
      <c r="AA26" s="263"/>
      <c r="AB26" s="263"/>
      <c r="AC26" s="263"/>
      <c r="AD26" s="263"/>
      <c r="AE26" s="263"/>
      <c r="AF26" s="264"/>
      <c r="AS26" s="2"/>
      <c r="AT26" s="2"/>
      <c r="AU26" s="2"/>
      <c r="AV26" s="2"/>
      <c r="AW26" s="2"/>
      <c r="AX26" s="2"/>
    </row>
    <row r="27" spans="1:50" ht="12.75" customHeight="1">
      <c r="A27" s="380" t="s">
        <v>1139</v>
      </c>
      <c r="B27" s="381"/>
      <c r="C27" s="381"/>
      <c r="D27" s="381"/>
      <c r="E27" s="381"/>
      <c r="F27" s="381"/>
      <c r="G27" s="381"/>
      <c r="H27" s="381"/>
      <c r="I27" s="378"/>
      <c r="J27" s="378"/>
      <c r="K27" s="379" t="s">
        <v>1138</v>
      </c>
      <c r="L27" s="379"/>
      <c r="M27" s="109"/>
      <c r="N27" s="109"/>
      <c r="O27" s="109"/>
      <c r="P27" s="110"/>
      <c r="Q27" s="344"/>
      <c r="R27" s="345"/>
      <c r="S27" s="345"/>
      <c r="T27" s="345"/>
      <c r="U27" s="345"/>
      <c r="V27" s="345"/>
      <c r="W27" s="345"/>
      <c r="X27" s="345"/>
      <c r="Y27" s="345"/>
      <c r="Z27" s="345"/>
      <c r="AA27" s="345"/>
      <c r="AB27" s="345"/>
      <c r="AC27" s="345"/>
      <c r="AD27" s="345"/>
      <c r="AE27" s="345"/>
      <c r="AF27" s="346"/>
      <c r="AS27" s="2"/>
      <c r="AT27" s="2"/>
      <c r="AU27" s="2"/>
      <c r="AV27" s="2"/>
      <c r="AW27" s="2"/>
      <c r="AX27" s="2"/>
    </row>
    <row r="28" spans="1:50" ht="12.75" customHeight="1">
      <c r="A28" s="382"/>
      <c r="B28" s="383"/>
      <c r="C28" s="383"/>
      <c r="D28" s="383"/>
      <c r="E28" s="383"/>
      <c r="F28" s="383"/>
      <c r="G28" s="383"/>
      <c r="H28" s="383"/>
      <c r="I28" s="369"/>
      <c r="J28" s="369"/>
      <c r="K28" s="375"/>
      <c r="L28" s="375"/>
      <c r="M28" s="111"/>
      <c r="N28" s="111"/>
      <c r="O28" s="111"/>
      <c r="P28" s="112"/>
      <c r="Q28" s="344"/>
      <c r="R28" s="345"/>
      <c r="S28" s="345"/>
      <c r="T28" s="345"/>
      <c r="U28" s="345"/>
      <c r="V28" s="345"/>
      <c r="W28" s="345"/>
      <c r="X28" s="345"/>
      <c r="Y28" s="345"/>
      <c r="Z28" s="345"/>
      <c r="AA28" s="345"/>
      <c r="AB28" s="345"/>
      <c r="AC28" s="345"/>
      <c r="AD28" s="345"/>
      <c r="AE28" s="345"/>
      <c r="AF28" s="346"/>
      <c r="AS28" s="2"/>
      <c r="AT28" s="2"/>
      <c r="AU28" s="2"/>
      <c r="AV28" s="2"/>
      <c r="AW28" s="2"/>
      <c r="AX28" s="2"/>
    </row>
    <row r="29" spans="1:50">
      <c r="A29" s="370" t="s">
        <v>1389</v>
      </c>
      <c r="B29" s="371"/>
      <c r="C29" s="371"/>
      <c r="D29" s="371"/>
      <c r="E29" s="371"/>
      <c r="F29" s="371"/>
      <c r="G29" s="371"/>
      <c r="H29" s="371"/>
      <c r="I29" s="368">
        <f>IF(ISNUMBER('Timing Form'!D76),'Timing Form'!D76,"")</f>
        <v>0</v>
      </c>
      <c r="J29" s="368"/>
      <c r="K29" s="374" t="s">
        <v>1138</v>
      </c>
      <c r="L29" s="374"/>
      <c r="M29" s="108"/>
      <c r="N29" s="108"/>
      <c r="O29" s="108"/>
      <c r="P29" s="113"/>
      <c r="Q29" s="344"/>
      <c r="R29" s="345"/>
      <c r="S29" s="345"/>
      <c r="T29" s="345"/>
      <c r="U29" s="345"/>
      <c r="V29" s="345"/>
      <c r="W29" s="345"/>
      <c r="X29" s="345"/>
      <c r="Y29" s="345"/>
      <c r="Z29" s="345"/>
      <c r="AA29" s="345"/>
      <c r="AB29" s="345"/>
      <c r="AC29" s="345"/>
      <c r="AD29" s="345"/>
      <c r="AE29" s="345"/>
      <c r="AF29" s="346"/>
      <c r="AS29" s="2"/>
      <c r="AT29" s="2"/>
      <c r="AU29" s="2"/>
      <c r="AV29" s="2"/>
      <c r="AW29" s="2"/>
      <c r="AX29" s="2"/>
    </row>
    <row r="30" spans="1:50">
      <c r="A30" s="372"/>
      <c r="B30" s="373"/>
      <c r="C30" s="373"/>
      <c r="D30" s="373"/>
      <c r="E30" s="373"/>
      <c r="F30" s="373"/>
      <c r="G30" s="373"/>
      <c r="H30" s="373"/>
      <c r="I30" s="369"/>
      <c r="J30" s="369"/>
      <c r="K30" s="375"/>
      <c r="L30" s="375"/>
      <c r="M30" s="111"/>
      <c r="N30" s="111"/>
      <c r="O30" s="111"/>
      <c r="P30" s="112"/>
      <c r="Q30" s="344"/>
      <c r="R30" s="345"/>
      <c r="S30" s="345"/>
      <c r="T30" s="345"/>
      <c r="U30" s="345"/>
      <c r="V30" s="345"/>
      <c r="W30" s="345"/>
      <c r="X30" s="345"/>
      <c r="Y30" s="345"/>
      <c r="Z30" s="345"/>
      <c r="AA30" s="345"/>
      <c r="AB30" s="345"/>
      <c r="AC30" s="345"/>
      <c r="AD30" s="345"/>
      <c r="AE30" s="345"/>
      <c r="AF30" s="346"/>
      <c r="AS30" s="2"/>
      <c r="AT30" s="2"/>
      <c r="AU30" s="2"/>
      <c r="AV30" s="2"/>
      <c r="AW30" s="2"/>
      <c r="AX30" s="2"/>
    </row>
    <row r="31" spans="1:50" ht="12.75" customHeight="1">
      <c r="A31" s="370" t="s">
        <v>1390</v>
      </c>
      <c r="B31" s="371"/>
      <c r="C31" s="371"/>
      <c r="D31" s="371"/>
      <c r="E31" s="371"/>
      <c r="F31" s="371"/>
      <c r="G31" s="371"/>
      <c r="H31" s="371"/>
      <c r="I31" s="367">
        <f>'Timing Form'!D75+'Timing Form'!D77</f>
        <v>20</v>
      </c>
      <c r="J31" s="368"/>
      <c r="K31" s="374" t="s">
        <v>1138</v>
      </c>
      <c r="L31" s="374"/>
      <c r="M31" s="108"/>
      <c r="N31" s="108"/>
      <c r="O31" s="108"/>
      <c r="P31" s="113"/>
      <c r="Q31" s="347" t="s">
        <v>1391</v>
      </c>
      <c r="R31" s="348"/>
      <c r="S31" s="348"/>
      <c r="T31" s="348"/>
      <c r="U31" s="348"/>
      <c r="V31" s="348"/>
      <c r="W31" s="348"/>
      <c r="X31" s="348"/>
      <c r="Y31" s="348"/>
      <c r="Z31" s="348"/>
      <c r="AA31" s="348"/>
      <c r="AB31" s="348"/>
      <c r="AC31" s="348"/>
      <c r="AD31" s="348"/>
      <c r="AE31" s="348"/>
      <c r="AF31" s="349"/>
      <c r="AS31" s="2"/>
      <c r="AT31" s="2"/>
      <c r="AU31" s="2"/>
      <c r="AV31" s="2"/>
      <c r="AW31" s="2"/>
      <c r="AX31" s="2"/>
    </row>
    <row r="32" spans="1:50" ht="12.75" customHeight="1">
      <c r="A32" s="372"/>
      <c r="B32" s="373"/>
      <c r="C32" s="373"/>
      <c r="D32" s="373"/>
      <c r="E32" s="373"/>
      <c r="F32" s="373"/>
      <c r="G32" s="373"/>
      <c r="H32" s="373"/>
      <c r="I32" s="369"/>
      <c r="J32" s="369"/>
      <c r="K32" s="375"/>
      <c r="L32" s="375"/>
      <c r="M32" s="111"/>
      <c r="N32" s="111"/>
      <c r="O32" s="111"/>
      <c r="P32" s="112"/>
      <c r="Q32" s="344"/>
      <c r="R32" s="345"/>
      <c r="S32" s="345"/>
      <c r="T32" s="345"/>
      <c r="U32" s="345"/>
      <c r="V32" s="345"/>
      <c r="W32" s="345"/>
      <c r="X32" s="345"/>
      <c r="Y32" s="345"/>
      <c r="Z32" s="345"/>
      <c r="AA32" s="345"/>
      <c r="AB32" s="345"/>
      <c r="AC32" s="345"/>
      <c r="AD32" s="345"/>
      <c r="AE32" s="345"/>
      <c r="AF32" s="346"/>
      <c r="AS32" s="2"/>
      <c r="AT32" s="2"/>
      <c r="AU32" s="2"/>
      <c r="AV32" s="2"/>
      <c r="AW32" s="2"/>
      <c r="AX32" s="2"/>
    </row>
    <row r="33" spans="1:51" ht="12.75" customHeight="1">
      <c r="A33" s="359" t="s">
        <v>1142</v>
      </c>
      <c r="B33" s="360"/>
      <c r="C33" s="360"/>
      <c r="D33" s="360"/>
      <c r="E33" s="360"/>
      <c r="F33" s="360"/>
      <c r="G33" s="360"/>
      <c r="H33" s="360"/>
      <c r="I33" s="368">
        <f>IF(ISNUMBER('Timing Form'!D78),'Timing Form'!D78,"")</f>
        <v>-6</v>
      </c>
      <c r="J33" s="368"/>
      <c r="K33" s="374" t="s">
        <v>1138</v>
      </c>
      <c r="L33" s="374"/>
      <c r="M33" s="108"/>
      <c r="N33" s="108"/>
      <c r="O33" s="108"/>
      <c r="P33" s="113"/>
      <c r="Q33" s="344"/>
      <c r="R33" s="345"/>
      <c r="S33" s="345"/>
      <c r="T33" s="345"/>
      <c r="U33" s="345"/>
      <c r="V33" s="345"/>
      <c r="W33" s="345"/>
      <c r="X33" s="345"/>
      <c r="Y33" s="345"/>
      <c r="Z33" s="345"/>
      <c r="AA33" s="345"/>
      <c r="AB33" s="345"/>
      <c r="AC33" s="345"/>
      <c r="AD33" s="345"/>
      <c r="AE33" s="345"/>
      <c r="AF33" s="346"/>
      <c r="AS33" s="2"/>
      <c r="AT33" s="2"/>
      <c r="AU33" s="2"/>
      <c r="AV33" s="2"/>
      <c r="AW33" s="2"/>
      <c r="AX33" s="2"/>
    </row>
    <row r="34" spans="1:51" ht="12.75" customHeight="1" thickBot="1">
      <c r="A34" s="361"/>
      <c r="B34" s="362"/>
      <c r="C34" s="362"/>
      <c r="D34" s="362"/>
      <c r="E34" s="362"/>
      <c r="F34" s="362"/>
      <c r="G34" s="362"/>
      <c r="H34" s="362"/>
      <c r="I34" s="377"/>
      <c r="J34" s="377"/>
      <c r="K34" s="376"/>
      <c r="L34" s="376"/>
      <c r="M34" s="103"/>
      <c r="N34" s="103"/>
      <c r="O34" s="103"/>
      <c r="P34" s="114"/>
      <c r="Q34" s="344"/>
      <c r="R34" s="345"/>
      <c r="S34" s="345"/>
      <c r="T34" s="345"/>
      <c r="U34" s="345"/>
      <c r="V34" s="345"/>
      <c r="W34" s="345"/>
      <c r="X34" s="345"/>
      <c r="Y34" s="345"/>
      <c r="Z34" s="345"/>
      <c r="AA34" s="345"/>
      <c r="AB34" s="345"/>
      <c r="AC34" s="345"/>
      <c r="AD34" s="345"/>
      <c r="AE34" s="345"/>
      <c r="AF34" s="346"/>
      <c r="AS34" s="2"/>
      <c r="AT34" s="2"/>
      <c r="AU34" s="2"/>
      <c r="AV34" s="2"/>
      <c r="AW34" s="2"/>
      <c r="AX34" s="2"/>
    </row>
    <row r="35" spans="1:51" ht="12.75" customHeight="1">
      <c r="A35" s="363" t="s">
        <v>1196</v>
      </c>
      <c r="B35" s="364"/>
      <c r="C35" s="364"/>
      <c r="D35" s="364"/>
      <c r="E35" s="364"/>
      <c r="F35" s="364"/>
      <c r="G35" s="364"/>
      <c r="H35" s="364"/>
      <c r="I35" s="357">
        <f>SUM(I29:J34)</f>
        <v>14</v>
      </c>
      <c r="J35" s="357"/>
      <c r="K35" s="379" t="s">
        <v>1138</v>
      </c>
      <c r="L35" s="379"/>
      <c r="M35" s="109"/>
      <c r="N35" s="109"/>
      <c r="O35" s="109"/>
      <c r="P35" s="110"/>
      <c r="Q35" s="344"/>
      <c r="R35" s="345"/>
      <c r="S35" s="345"/>
      <c r="T35" s="345"/>
      <c r="U35" s="345"/>
      <c r="V35" s="345"/>
      <c r="W35" s="345"/>
      <c r="X35" s="345"/>
      <c r="Y35" s="345"/>
      <c r="Z35" s="345"/>
      <c r="AA35" s="345"/>
      <c r="AB35" s="345"/>
      <c r="AC35" s="345"/>
      <c r="AD35" s="345"/>
      <c r="AE35" s="345"/>
      <c r="AF35" s="346"/>
      <c r="AS35" s="2"/>
      <c r="AT35" s="2"/>
      <c r="AU35" s="2"/>
      <c r="AV35" s="2"/>
      <c r="AW35" s="2"/>
      <c r="AX35" s="2"/>
    </row>
    <row r="36" spans="1:51" ht="12.75" customHeight="1" thickBot="1">
      <c r="A36" s="365"/>
      <c r="B36" s="366"/>
      <c r="C36" s="366"/>
      <c r="D36" s="366"/>
      <c r="E36" s="366"/>
      <c r="F36" s="366"/>
      <c r="G36" s="366"/>
      <c r="H36" s="366"/>
      <c r="I36" s="358"/>
      <c r="J36" s="358"/>
      <c r="K36" s="384"/>
      <c r="L36" s="384"/>
      <c r="M36" s="115"/>
      <c r="N36" s="115"/>
      <c r="O36" s="115"/>
      <c r="P36" s="116"/>
      <c r="Q36" s="354"/>
      <c r="R36" s="355"/>
      <c r="S36" s="355"/>
      <c r="T36" s="355"/>
      <c r="U36" s="355"/>
      <c r="V36" s="355"/>
      <c r="W36" s="355"/>
      <c r="X36" s="355"/>
      <c r="Y36" s="355"/>
      <c r="Z36" s="355"/>
      <c r="AA36" s="355"/>
      <c r="AB36" s="355"/>
      <c r="AC36" s="355"/>
      <c r="AD36" s="355"/>
      <c r="AE36" s="355"/>
      <c r="AF36" s="356"/>
      <c r="AS36" s="2"/>
      <c r="AT36" s="2"/>
      <c r="AU36" s="2"/>
      <c r="AV36" s="2"/>
      <c r="AW36" s="2"/>
      <c r="AX36" s="2"/>
    </row>
    <row r="37" spans="1:51" s="103" customFormat="1" ht="12.75" customHeight="1" thickBot="1">
      <c r="A37" s="262" t="s">
        <v>1202</v>
      </c>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4"/>
      <c r="AS37" s="138"/>
      <c r="AT37" s="138"/>
      <c r="AU37" s="138"/>
      <c r="AV37" s="138"/>
      <c r="AW37" s="138"/>
      <c r="AX37" s="138"/>
    </row>
    <row r="38" spans="1:51">
      <c r="A38" s="350" t="s">
        <v>1200</v>
      </c>
      <c r="B38" s="351"/>
      <c r="C38" s="351"/>
      <c r="D38" s="351"/>
      <c r="E38" s="351"/>
      <c r="F38" s="352" t="str">
        <f>IF(ISNUMBER('Timing Form'!AU923),'Timing Form'!AU923&amp;" sec","")</f>
        <v/>
      </c>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3"/>
    </row>
    <row r="39" spans="1:51" s="103" customFormat="1" ht="12.75" customHeight="1">
      <c r="A39" s="387" t="s">
        <v>1143</v>
      </c>
      <c r="B39" s="388"/>
      <c r="C39" s="388"/>
      <c r="D39" s="388"/>
      <c r="E39" s="388"/>
      <c r="F39" s="388"/>
      <c r="G39" s="388"/>
      <c r="H39" s="388"/>
      <c r="I39" s="388"/>
      <c r="J39" s="388"/>
      <c r="K39" s="388"/>
      <c r="L39" s="388"/>
      <c r="M39" s="388"/>
      <c r="N39" s="388"/>
      <c r="O39" s="388"/>
      <c r="P39" s="388"/>
      <c r="Q39" s="389">
        <v>1</v>
      </c>
      <c r="R39" s="389"/>
      <c r="S39" s="389"/>
      <c r="T39" s="389"/>
      <c r="U39" s="389">
        <v>2</v>
      </c>
      <c r="V39" s="389"/>
      <c r="W39" s="389"/>
      <c r="X39" s="389"/>
      <c r="Y39" s="389">
        <v>3</v>
      </c>
      <c r="Z39" s="389"/>
      <c r="AA39" s="389"/>
      <c r="AB39" s="389"/>
      <c r="AC39" s="389">
        <v>4</v>
      </c>
      <c r="AD39" s="389"/>
      <c r="AE39" s="389"/>
      <c r="AF39" s="390"/>
      <c r="AS39" s="139"/>
      <c r="AT39" s="139"/>
      <c r="AU39" s="139"/>
      <c r="AV39" s="139"/>
      <c r="AW39" s="139"/>
      <c r="AX39" s="139"/>
      <c r="AY39" s="1"/>
    </row>
    <row r="40" spans="1:51" s="103" customFormat="1" ht="12.75" customHeight="1">
      <c r="A40" s="387" t="s">
        <v>1144</v>
      </c>
      <c r="B40" s="388"/>
      <c r="C40" s="388"/>
      <c r="D40" s="388"/>
      <c r="E40" s="388"/>
      <c r="F40" s="388"/>
      <c r="G40" s="388"/>
      <c r="H40" s="388"/>
      <c r="I40" s="388"/>
      <c r="J40" s="388"/>
      <c r="K40" s="388"/>
      <c r="L40" s="388"/>
      <c r="M40" s="388"/>
      <c r="N40" s="388"/>
      <c r="O40" s="388"/>
      <c r="P40" s="388"/>
      <c r="Q40" s="391"/>
      <c r="R40" s="391"/>
      <c r="S40" s="391"/>
      <c r="T40" s="391"/>
      <c r="U40" s="391"/>
      <c r="V40" s="391"/>
      <c r="W40" s="391"/>
      <c r="X40" s="391"/>
      <c r="Y40" s="391"/>
      <c r="Z40" s="391"/>
      <c r="AA40" s="391"/>
      <c r="AB40" s="391"/>
      <c r="AC40" s="391"/>
      <c r="AD40" s="391"/>
      <c r="AE40" s="391"/>
      <c r="AF40" s="392"/>
      <c r="AS40" s="139"/>
      <c r="AT40" s="139"/>
      <c r="AU40" s="139"/>
      <c r="AV40" s="139"/>
      <c r="AW40" s="139"/>
      <c r="AX40" s="139"/>
      <c r="AY40" s="1"/>
    </row>
    <row r="41" spans="1:51" s="1" customFormat="1" ht="11.25">
      <c r="A41" s="387"/>
      <c r="B41" s="388"/>
      <c r="C41" s="388"/>
      <c r="D41" s="388"/>
      <c r="E41" s="388"/>
      <c r="F41" s="388"/>
      <c r="G41" s="388"/>
      <c r="H41" s="388"/>
      <c r="I41" s="388"/>
      <c r="J41" s="388"/>
      <c r="K41" s="388"/>
      <c r="L41" s="388"/>
      <c r="M41" s="388"/>
      <c r="N41" s="388"/>
      <c r="O41" s="388"/>
      <c r="P41" s="388"/>
      <c r="Q41" s="389" t="s">
        <v>1145</v>
      </c>
      <c r="R41" s="389"/>
      <c r="S41" s="389"/>
      <c r="T41" s="389"/>
      <c r="U41" s="389"/>
      <c r="V41" s="389"/>
      <c r="W41" s="389"/>
      <c r="X41" s="389"/>
      <c r="Y41" s="389"/>
      <c r="Z41" s="389"/>
      <c r="AA41" s="389"/>
      <c r="AB41" s="389"/>
      <c r="AC41" s="389"/>
      <c r="AD41" s="389"/>
      <c r="AE41" s="389"/>
      <c r="AF41" s="390"/>
      <c r="AS41" s="139"/>
      <c r="AT41" s="139"/>
      <c r="AU41" s="139"/>
      <c r="AV41" s="139"/>
      <c r="AW41" s="139"/>
      <c r="AX41" s="139"/>
    </row>
    <row r="42" spans="1:51" s="1" customFormat="1" ht="11.25">
      <c r="A42" s="387" t="s">
        <v>1146</v>
      </c>
      <c r="B42" s="388"/>
      <c r="C42" s="388"/>
      <c r="D42" s="388"/>
      <c r="E42" s="388"/>
      <c r="F42" s="388"/>
      <c r="G42" s="388"/>
      <c r="H42" s="388"/>
      <c r="I42" s="388"/>
      <c r="J42" s="388"/>
      <c r="K42" s="388"/>
      <c r="L42" s="388"/>
      <c r="M42" s="388"/>
      <c r="N42" s="388"/>
      <c r="O42" s="388"/>
      <c r="P42" s="388"/>
      <c r="Q42" s="391"/>
      <c r="R42" s="391"/>
      <c r="S42" s="391"/>
      <c r="T42" s="391"/>
      <c r="U42" s="391"/>
      <c r="V42" s="391"/>
      <c r="W42" s="391"/>
      <c r="X42" s="391"/>
      <c r="Y42" s="391"/>
      <c r="Z42" s="391"/>
      <c r="AA42" s="391"/>
      <c r="AB42" s="391"/>
      <c r="AC42" s="391"/>
      <c r="AD42" s="391"/>
      <c r="AE42" s="391"/>
      <c r="AF42" s="392"/>
      <c r="AS42" s="139"/>
      <c r="AT42" s="139"/>
      <c r="AU42" s="139"/>
      <c r="AV42" s="139"/>
      <c r="AW42" s="139"/>
      <c r="AX42" s="139"/>
    </row>
    <row r="43" spans="1:51" s="1" customFormat="1" ht="11.25">
      <c r="A43" s="387" t="s">
        <v>1147</v>
      </c>
      <c r="B43" s="388"/>
      <c r="C43" s="388"/>
      <c r="D43" s="388"/>
      <c r="E43" s="388"/>
      <c r="F43" s="388"/>
      <c r="G43" s="388"/>
      <c r="H43" s="388"/>
      <c r="I43" s="388"/>
      <c r="J43" s="388"/>
      <c r="K43" s="388"/>
      <c r="L43" s="388"/>
      <c r="M43" s="388"/>
      <c r="N43" s="388"/>
      <c r="O43" s="388"/>
      <c r="P43" s="388"/>
      <c r="Q43" s="391"/>
      <c r="R43" s="391"/>
      <c r="S43" s="391"/>
      <c r="T43" s="391"/>
      <c r="U43" s="391"/>
      <c r="V43" s="391"/>
      <c r="W43" s="391"/>
      <c r="X43" s="391"/>
      <c r="Y43" s="391"/>
      <c r="Z43" s="391"/>
      <c r="AA43" s="391"/>
      <c r="AB43" s="391"/>
      <c r="AC43" s="391"/>
      <c r="AD43" s="391"/>
      <c r="AE43" s="391"/>
      <c r="AF43" s="392"/>
      <c r="AS43" s="139"/>
      <c r="AT43" s="139"/>
      <c r="AU43" s="139"/>
      <c r="AV43" s="139"/>
      <c r="AW43" s="139"/>
      <c r="AX43" s="139"/>
    </row>
    <row r="44" spans="1:51" s="1" customFormat="1" ht="11.25">
      <c r="A44" s="387" t="s">
        <v>1148</v>
      </c>
      <c r="B44" s="388"/>
      <c r="C44" s="388"/>
      <c r="D44" s="388"/>
      <c r="E44" s="388"/>
      <c r="F44" s="388"/>
      <c r="G44" s="388"/>
      <c r="H44" s="388"/>
      <c r="I44" s="388"/>
      <c r="J44" s="388"/>
      <c r="K44" s="388"/>
      <c r="L44" s="388"/>
      <c r="M44" s="388"/>
      <c r="N44" s="388"/>
      <c r="O44" s="388"/>
      <c r="P44" s="388"/>
      <c r="Q44" s="391">
        <v>0</v>
      </c>
      <c r="R44" s="391"/>
      <c r="S44" s="391"/>
      <c r="T44" s="391"/>
      <c r="U44" s="391" t="str">
        <f>IF(NOT('Timing Form'!$BV$6),"no gates","")</f>
        <v>no gates</v>
      </c>
      <c r="V44" s="391"/>
      <c r="W44" s="391"/>
      <c r="X44" s="391"/>
      <c r="Y44" s="391" t="str">
        <f>IF(NOT('Timing Form'!$BV$6),"no gates","")</f>
        <v>no gates</v>
      </c>
      <c r="Z44" s="391"/>
      <c r="AA44" s="391"/>
      <c r="AB44" s="391"/>
      <c r="AC44" s="391" t="str">
        <f>IF(NOT('Timing Form'!$BV$6),"no gates","")</f>
        <v>no gates</v>
      </c>
      <c r="AD44" s="391"/>
      <c r="AE44" s="391"/>
      <c r="AF44" s="392"/>
      <c r="AS44" s="139"/>
      <c r="AT44" s="139"/>
      <c r="AU44" s="139"/>
      <c r="AV44" s="139"/>
      <c r="AW44" s="139"/>
      <c r="AX44" s="139"/>
    </row>
    <row r="45" spans="1:51" s="1" customFormat="1" ht="11.25">
      <c r="A45" s="387" t="s">
        <v>1149</v>
      </c>
      <c r="B45" s="388"/>
      <c r="C45" s="388"/>
      <c r="D45" s="388"/>
      <c r="E45" s="388"/>
      <c r="F45" s="388"/>
      <c r="G45" s="388"/>
      <c r="H45" s="388"/>
      <c r="I45" s="388"/>
      <c r="J45" s="388"/>
      <c r="K45" s="388"/>
      <c r="L45" s="388"/>
      <c r="M45" s="388"/>
      <c r="N45" s="388"/>
      <c r="O45" s="388"/>
      <c r="P45" s="388"/>
      <c r="Q45" s="391" t="str">
        <f>IF(NOT('Timing Form'!$BV$6),"no gates","")</f>
        <v>no gates</v>
      </c>
      <c r="R45" s="391"/>
      <c r="S45" s="391"/>
      <c r="T45" s="391"/>
      <c r="U45" s="391" t="str">
        <f>IF(NOT('Timing Form'!$BV$6),"no gates","")</f>
        <v>no gates</v>
      </c>
      <c r="V45" s="391"/>
      <c r="W45" s="391"/>
      <c r="X45" s="391"/>
      <c r="Y45" s="391" t="str">
        <f>IF(NOT('Timing Form'!$BV$6),"no gates","")</f>
        <v>no gates</v>
      </c>
      <c r="Z45" s="391"/>
      <c r="AA45" s="391"/>
      <c r="AB45" s="391"/>
      <c r="AC45" s="391" t="str">
        <f>IF(NOT('Timing Form'!$BV$6),"no gates","")</f>
        <v>no gates</v>
      </c>
      <c r="AD45" s="391"/>
      <c r="AE45" s="391"/>
      <c r="AF45" s="392"/>
      <c r="AS45" s="139"/>
      <c r="AT45" s="139"/>
      <c r="AU45" s="139"/>
      <c r="AV45" s="139"/>
      <c r="AW45" s="139"/>
      <c r="AX45" s="139"/>
    </row>
    <row r="46" spans="1:51" s="1" customFormat="1" ht="11.25">
      <c r="A46" s="387" t="s">
        <v>1150</v>
      </c>
      <c r="B46" s="388"/>
      <c r="C46" s="388"/>
      <c r="D46" s="388"/>
      <c r="E46" s="388"/>
      <c r="F46" s="388"/>
      <c r="G46" s="388"/>
      <c r="H46" s="388"/>
      <c r="I46" s="388"/>
      <c r="J46" s="388"/>
      <c r="K46" s="388"/>
      <c r="L46" s="388"/>
      <c r="M46" s="388"/>
      <c r="N46" s="388"/>
      <c r="O46" s="388"/>
      <c r="P46" s="388"/>
      <c r="Q46" s="391"/>
      <c r="R46" s="391"/>
      <c r="S46" s="391"/>
      <c r="T46" s="391"/>
      <c r="U46" s="391"/>
      <c r="V46" s="391"/>
      <c r="W46" s="391"/>
      <c r="X46" s="391"/>
      <c r="Y46" s="391"/>
      <c r="Z46" s="391"/>
      <c r="AA46" s="391"/>
      <c r="AB46" s="391"/>
      <c r="AC46" s="391"/>
      <c r="AD46" s="391"/>
      <c r="AE46" s="391"/>
      <c r="AF46" s="392"/>
      <c r="AS46" s="139"/>
      <c r="AT46" s="139"/>
      <c r="AU46" s="139"/>
      <c r="AV46" s="139"/>
      <c r="AW46" s="139"/>
      <c r="AX46" s="139"/>
    </row>
    <row r="47" spans="1:51" s="1" customFormat="1" ht="11.25">
      <c r="A47" s="387" t="s">
        <v>1151</v>
      </c>
      <c r="B47" s="388"/>
      <c r="C47" s="388"/>
      <c r="D47" s="388"/>
      <c r="E47" s="388"/>
      <c r="F47" s="388"/>
      <c r="G47" s="388"/>
      <c r="H47" s="388"/>
      <c r="I47" s="388"/>
      <c r="J47" s="388"/>
      <c r="K47" s="388"/>
      <c r="L47" s="388"/>
      <c r="M47" s="388"/>
      <c r="N47" s="388"/>
      <c r="O47" s="388"/>
      <c r="P47" s="388"/>
      <c r="Q47" s="391"/>
      <c r="R47" s="391"/>
      <c r="S47" s="391"/>
      <c r="T47" s="391"/>
      <c r="U47" s="391"/>
      <c r="V47" s="391"/>
      <c r="W47" s="391"/>
      <c r="X47" s="391"/>
      <c r="Y47" s="391"/>
      <c r="Z47" s="391"/>
      <c r="AA47" s="391"/>
      <c r="AB47" s="391"/>
      <c r="AC47" s="391"/>
      <c r="AD47" s="391"/>
      <c r="AE47" s="391"/>
      <c r="AF47" s="392"/>
      <c r="AS47" s="139"/>
      <c r="AT47" s="139"/>
      <c r="AU47" s="139"/>
      <c r="AV47" s="139"/>
      <c r="AW47" s="139"/>
      <c r="AX47" s="139"/>
    </row>
    <row r="48" spans="1:51" s="1" customFormat="1" ht="11.25">
      <c r="A48" s="387" t="s">
        <v>1195</v>
      </c>
      <c r="B48" s="388"/>
      <c r="C48" s="388"/>
      <c r="D48" s="388"/>
      <c r="E48" s="388"/>
      <c r="F48" s="388"/>
      <c r="G48" s="388"/>
      <c r="H48" s="388"/>
      <c r="I48" s="388"/>
      <c r="J48" s="388"/>
      <c r="K48" s="388"/>
      <c r="L48" s="388"/>
      <c r="M48" s="388"/>
      <c r="N48" s="388"/>
      <c r="O48" s="388"/>
      <c r="P48" s="388"/>
      <c r="Q48" s="393" t="str">
        <f>IF(AND(ISNUMBER(Q42),ISNUMBER(Q47)),Q47-Q42,"")</f>
        <v/>
      </c>
      <c r="R48" s="393"/>
      <c r="S48" s="393"/>
      <c r="T48" s="393"/>
      <c r="U48" s="393" t="str">
        <f>IF(AND(ISNUMBER(U42),ISNUMBER(U47)),U47-U42,"")</f>
        <v/>
      </c>
      <c r="V48" s="393"/>
      <c r="W48" s="393"/>
      <c r="X48" s="393"/>
      <c r="Y48" s="393" t="str">
        <f>IF(AND(ISNUMBER(Y42),ISNUMBER(Y47)),Y47-Y42,"")</f>
        <v/>
      </c>
      <c r="Z48" s="393"/>
      <c r="AA48" s="393"/>
      <c r="AB48" s="393"/>
      <c r="AC48" s="393" t="str">
        <f>IF(AND(ISNUMBER(AC42),ISNUMBER(AC47)),AC47-AC42,"")</f>
        <v/>
      </c>
      <c r="AD48" s="393"/>
      <c r="AE48" s="393"/>
      <c r="AF48" s="394"/>
      <c r="AS48" s="139"/>
      <c r="AT48" s="139"/>
      <c r="AU48" s="139"/>
      <c r="AV48" s="139"/>
      <c r="AW48" s="139"/>
      <c r="AX48" s="139"/>
    </row>
    <row r="49" spans="1:51" s="1" customFormat="1" ht="11.25">
      <c r="A49" s="387" t="s">
        <v>1152</v>
      </c>
      <c r="B49" s="388"/>
      <c r="C49" s="388"/>
      <c r="D49" s="388"/>
      <c r="E49" s="388"/>
      <c r="F49" s="388"/>
      <c r="G49" s="388"/>
      <c r="H49" s="388"/>
      <c r="I49" s="388"/>
      <c r="J49" s="388"/>
      <c r="K49" s="388"/>
      <c r="L49" s="388"/>
      <c r="M49" s="388"/>
      <c r="N49" s="388"/>
      <c r="O49" s="388"/>
      <c r="P49" s="388"/>
      <c r="Q49" s="391"/>
      <c r="R49" s="391"/>
      <c r="S49" s="391"/>
      <c r="T49" s="391"/>
      <c r="U49" s="391"/>
      <c r="V49" s="391"/>
      <c r="W49" s="391"/>
      <c r="X49" s="391"/>
      <c r="Y49" s="391"/>
      <c r="Z49" s="391"/>
      <c r="AA49" s="391"/>
      <c r="AB49" s="391"/>
      <c r="AC49" s="391"/>
      <c r="AD49" s="391"/>
      <c r="AE49" s="391"/>
      <c r="AF49" s="392"/>
      <c r="AS49" s="139"/>
      <c r="AT49" s="139"/>
      <c r="AU49" s="139"/>
      <c r="AV49" s="139"/>
      <c r="AW49" s="139"/>
      <c r="AX49" s="139"/>
    </row>
    <row r="50" spans="1:51" s="1" customFormat="1" ht="12" thickBot="1">
      <c r="A50" s="385" t="s">
        <v>1153</v>
      </c>
      <c r="B50" s="386"/>
      <c r="C50" s="386"/>
      <c r="D50" s="386"/>
      <c r="E50" s="386"/>
      <c r="F50" s="386"/>
      <c r="G50" s="386"/>
      <c r="H50" s="386"/>
      <c r="I50" s="386"/>
      <c r="J50" s="386"/>
      <c r="K50" s="386"/>
      <c r="L50" s="386"/>
      <c r="M50" s="386"/>
      <c r="N50" s="386"/>
      <c r="O50" s="386"/>
      <c r="P50" s="386"/>
      <c r="Q50" s="407"/>
      <c r="R50" s="407"/>
      <c r="S50" s="407"/>
      <c r="T50" s="407"/>
      <c r="U50" s="407"/>
      <c r="V50" s="407"/>
      <c r="W50" s="407"/>
      <c r="X50" s="407"/>
      <c r="Y50" s="407"/>
      <c r="Z50" s="407"/>
      <c r="AA50" s="407"/>
      <c r="AB50" s="407"/>
      <c r="AC50" s="407"/>
      <c r="AD50" s="407"/>
      <c r="AE50" s="407"/>
      <c r="AF50" s="408"/>
      <c r="AS50" s="139"/>
      <c r="AT50" s="139"/>
      <c r="AU50" s="139"/>
      <c r="AV50" s="139"/>
      <c r="AW50" s="139"/>
      <c r="AX50" s="139"/>
    </row>
    <row r="51" spans="1:51" ht="13.5" thickBot="1">
      <c r="A51" s="401" t="s">
        <v>1203</v>
      </c>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3"/>
    </row>
    <row r="52" spans="1:51">
      <c r="A52" s="395" t="s">
        <v>1194</v>
      </c>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7" t="str">
        <f>IF(ISNUMBER('Timing Form'!AU937),'Timing Form'!AU937&amp;" sec","")</f>
        <v>15 sec</v>
      </c>
      <c r="AE52" s="397"/>
      <c r="AF52" s="398"/>
    </row>
    <row r="53" spans="1:51" ht="13.5" thickBot="1">
      <c r="A53" s="338" t="s">
        <v>1134</v>
      </c>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99"/>
      <c r="AE53" s="399"/>
      <c r="AF53" s="400"/>
    </row>
    <row r="54" spans="1:51" ht="12.75" customHeight="1">
      <c r="A54" s="316" t="s">
        <v>1135</v>
      </c>
      <c r="B54" s="317"/>
      <c r="C54" s="317"/>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5"/>
      <c r="AC54" s="332" t="s">
        <v>1136</v>
      </c>
      <c r="AD54" s="333"/>
      <c r="AE54" s="333"/>
      <c r="AF54" s="334"/>
    </row>
    <row r="55" spans="1:51">
      <c r="A55" s="318"/>
      <c r="B55" s="319"/>
      <c r="C55" s="319"/>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27"/>
      <c r="AC55" s="332"/>
      <c r="AD55" s="333"/>
      <c r="AE55" s="333"/>
      <c r="AF55" s="334"/>
    </row>
    <row r="56" spans="1:51">
      <c r="A56" s="320" t="s">
        <v>1137</v>
      </c>
      <c r="B56" s="321"/>
      <c r="C56" s="321"/>
      <c r="D56" s="328" t="str">
        <f>IF(LEN('Timing Form'!D13)&gt;0,'Timing Form'!D13,"")&amp;IF(LEN('Timing Form'!D14)&gt;0," ("&amp;'Timing Form'!D14&amp;")","")</f>
        <v/>
      </c>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9"/>
      <c r="AC56" s="310"/>
      <c r="AD56" s="311"/>
      <c r="AE56" s="311"/>
      <c r="AF56" s="312"/>
    </row>
    <row r="57" spans="1:51" ht="13.5" thickBot="1">
      <c r="A57" s="322"/>
      <c r="B57" s="323"/>
      <c r="C57" s="323"/>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1"/>
      <c r="AC57" s="313"/>
      <c r="AD57" s="314"/>
      <c r="AE57" s="314"/>
      <c r="AF57" s="315"/>
    </row>
    <row r="58" spans="1:51" s="1" customFormat="1" ht="12">
      <c r="A58" s="262" t="s">
        <v>1204</v>
      </c>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4"/>
      <c r="AS58" s="138"/>
      <c r="AT58" s="138"/>
      <c r="AU58" s="138"/>
      <c r="AV58" s="138"/>
      <c r="AW58" s="138"/>
      <c r="AX58" s="138"/>
      <c r="AY58" s="103"/>
    </row>
    <row r="59" spans="1:51" s="1" customFormat="1" ht="11.25">
      <c r="A59" s="404"/>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6"/>
      <c r="AS59" s="138"/>
      <c r="AT59" s="138"/>
      <c r="AU59" s="138"/>
      <c r="AV59" s="138"/>
      <c r="AW59" s="138"/>
      <c r="AX59" s="138"/>
      <c r="AY59" s="103"/>
    </row>
    <row r="60" spans="1:51" s="103" customFormat="1" ht="12.75" customHeight="1">
      <c r="A60" s="404"/>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6"/>
      <c r="AS60" s="138"/>
      <c r="AT60" s="138"/>
      <c r="AU60" s="138"/>
      <c r="AV60" s="138"/>
      <c r="AW60" s="138"/>
      <c r="AX60" s="138"/>
    </row>
    <row r="61" spans="1:51" s="103" customFormat="1" ht="12.75" customHeight="1">
      <c r="A61" s="404"/>
      <c r="B61" s="405"/>
      <c r="C61" s="405"/>
      <c r="D61" s="405"/>
      <c r="E61" s="405"/>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6"/>
      <c r="AS61" s="138"/>
      <c r="AT61" s="138"/>
      <c r="AU61" s="138"/>
      <c r="AV61" s="138"/>
      <c r="AW61" s="138"/>
      <c r="AX61" s="138"/>
    </row>
    <row r="62" spans="1:51" ht="12.75" customHeight="1">
      <c r="A62" s="404"/>
      <c r="B62" s="405"/>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5"/>
      <c r="AA62" s="405"/>
      <c r="AB62" s="405"/>
      <c r="AC62" s="405"/>
      <c r="AD62" s="405"/>
      <c r="AE62" s="405"/>
      <c r="AF62" s="406"/>
      <c r="AG62" s="103"/>
      <c r="AH62" s="103"/>
      <c r="AI62" s="103"/>
      <c r="AJ62" s="103"/>
      <c r="AK62" s="103"/>
      <c r="AL62" s="103"/>
      <c r="AM62" s="103"/>
      <c r="AN62" s="103"/>
      <c r="AO62" s="103"/>
      <c r="AP62" s="103"/>
      <c r="AQ62" s="103"/>
      <c r="AR62" s="103"/>
    </row>
    <row r="63" spans="1:51" ht="12.75" customHeight="1">
      <c r="A63" s="404"/>
      <c r="B63" s="405"/>
      <c r="C63" s="405"/>
      <c r="D63" s="405"/>
      <c r="E63" s="405"/>
      <c r="F63" s="405"/>
      <c r="G63" s="405"/>
      <c r="H63" s="405"/>
      <c r="I63" s="405"/>
      <c r="J63" s="405"/>
      <c r="K63" s="405"/>
      <c r="L63" s="405"/>
      <c r="M63" s="405"/>
      <c r="N63" s="405"/>
      <c r="O63" s="405"/>
      <c r="P63" s="405"/>
      <c r="Q63" s="405"/>
      <c r="R63" s="405"/>
      <c r="S63" s="405"/>
      <c r="T63" s="405"/>
      <c r="U63" s="405"/>
      <c r="V63" s="405"/>
      <c r="W63" s="405"/>
      <c r="X63" s="405"/>
      <c r="Y63" s="405"/>
      <c r="Z63" s="405"/>
      <c r="AA63" s="405"/>
      <c r="AB63" s="405"/>
      <c r="AC63" s="405"/>
      <c r="AD63" s="405"/>
      <c r="AE63" s="405"/>
      <c r="AF63" s="406"/>
      <c r="AG63" s="103"/>
      <c r="AH63" s="103"/>
      <c r="AI63" s="103"/>
      <c r="AJ63" s="103"/>
      <c r="AK63" s="103"/>
      <c r="AL63" s="103"/>
      <c r="AM63" s="103"/>
      <c r="AN63" s="103"/>
      <c r="AO63" s="103"/>
      <c r="AP63" s="103"/>
      <c r="AQ63" s="103"/>
      <c r="AR63" s="103"/>
    </row>
    <row r="64" spans="1:51" ht="12.75" customHeight="1">
      <c r="A64" s="404"/>
      <c r="B64" s="405"/>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c r="AA64" s="405"/>
      <c r="AB64" s="405"/>
      <c r="AC64" s="405"/>
      <c r="AD64" s="405"/>
      <c r="AE64" s="405"/>
      <c r="AF64" s="406"/>
      <c r="AG64" s="103"/>
      <c r="AH64" s="103"/>
      <c r="AI64" s="103"/>
      <c r="AJ64" s="103"/>
      <c r="AK64" s="103"/>
      <c r="AL64" s="103"/>
      <c r="AM64" s="103"/>
      <c r="AN64" s="103"/>
      <c r="AO64" s="103"/>
      <c r="AP64" s="103"/>
      <c r="AQ64" s="103"/>
      <c r="AR64" s="103"/>
    </row>
    <row r="65" spans="1:44" ht="12.75" customHeight="1">
      <c r="A65" s="404"/>
      <c r="B65" s="405"/>
      <c r="C65" s="405"/>
      <c r="D65" s="405"/>
      <c r="E65" s="405"/>
      <c r="F65" s="405"/>
      <c r="G65" s="405"/>
      <c r="H65" s="405"/>
      <c r="I65" s="405"/>
      <c r="J65" s="405"/>
      <c r="K65" s="405"/>
      <c r="L65" s="405"/>
      <c r="M65" s="405"/>
      <c r="N65" s="405"/>
      <c r="O65" s="405"/>
      <c r="P65" s="405"/>
      <c r="Q65" s="405"/>
      <c r="R65" s="405"/>
      <c r="S65" s="405"/>
      <c r="T65" s="405"/>
      <c r="U65" s="405"/>
      <c r="V65" s="405"/>
      <c r="W65" s="405"/>
      <c r="X65" s="405"/>
      <c r="Y65" s="405"/>
      <c r="Z65" s="405"/>
      <c r="AA65" s="405"/>
      <c r="AB65" s="405"/>
      <c r="AC65" s="405"/>
      <c r="AD65" s="405"/>
      <c r="AE65" s="405"/>
      <c r="AF65" s="406"/>
      <c r="AG65" s="103"/>
      <c r="AH65" s="103"/>
      <c r="AI65" s="103"/>
      <c r="AJ65" s="103"/>
      <c r="AK65" s="103"/>
      <c r="AL65" s="103"/>
      <c r="AM65" s="103"/>
      <c r="AN65" s="103"/>
      <c r="AO65" s="103"/>
      <c r="AP65" s="103"/>
      <c r="AQ65" s="103"/>
      <c r="AR65" s="103"/>
    </row>
    <row r="66" spans="1:44" ht="12.75" customHeight="1">
      <c r="A66" s="404"/>
      <c r="B66" s="405"/>
      <c r="C66" s="405"/>
      <c r="D66" s="405"/>
      <c r="E66" s="405"/>
      <c r="F66" s="405"/>
      <c r="G66" s="405"/>
      <c r="H66" s="405"/>
      <c r="I66" s="405"/>
      <c r="J66" s="405"/>
      <c r="K66" s="405"/>
      <c r="L66" s="405"/>
      <c r="M66" s="405"/>
      <c r="N66" s="405"/>
      <c r="O66" s="405"/>
      <c r="P66" s="405"/>
      <c r="Q66" s="405"/>
      <c r="R66" s="405"/>
      <c r="S66" s="405"/>
      <c r="T66" s="405"/>
      <c r="U66" s="405"/>
      <c r="V66" s="405"/>
      <c r="W66" s="405"/>
      <c r="X66" s="405"/>
      <c r="Y66" s="405"/>
      <c r="Z66" s="405"/>
      <c r="AA66" s="405"/>
      <c r="AB66" s="405"/>
      <c r="AC66" s="405"/>
      <c r="AD66" s="405"/>
      <c r="AE66" s="405"/>
      <c r="AF66" s="406"/>
      <c r="AG66" s="103"/>
      <c r="AH66" s="103"/>
      <c r="AI66" s="103"/>
      <c r="AJ66" s="103"/>
      <c r="AK66" s="103"/>
      <c r="AL66" s="103"/>
      <c r="AM66" s="103"/>
      <c r="AN66" s="103"/>
      <c r="AO66" s="103"/>
      <c r="AP66" s="103"/>
      <c r="AQ66" s="103"/>
      <c r="AR66" s="103"/>
    </row>
    <row r="67" spans="1:44" ht="12.75" customHeight="1">
      <c r="A67" s="404"/>
      <c r="B67" s="405"/>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c r="AA67" s="405"/>
      <c r="AB67" s="405"/>
      <c r="AC67" s="405"/>
      <c r="AD67" s="405"/>
      <c r="AE67" s="405"/>
      <c r="AF67" s="406"/>
      <c r="AG67" s="103"/>
      <c r="AH67" s="103"/>
      <c r="AI67" s="103"/>
      <c r="AJ67" s="103"/>
      <c r="AK67" s="103"/>
      <c r="AL67" s="103"/>
      <c r="AM67" s="103"/>
      <c r="AN67" s="103"/>
      <c r="AO67" s="103"/>
      <c r="AP67" s="103"/>
      <c r="AQ67" s="103"/>
      <c r="AR67" s="103"/>
    </row>
    <row r="68" spans="1:44" ht="12.75" customHeight="1">
      <c r="A68" s="404"/>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c r="AA68" s="405"/>
      <c r="AB68" s="405"/>
      <c r="AC68" s="405"/>
      <c r="AD68" s="405"/>
      <c r="AE68" s="405"/>
      <c r="AF68" s="406"/>
      <c r="AG68" s="103"/>
      <c r="AH68" s="103"/>
      <c r="AI68" s="103"/>
      <c r="AJ68" s="103"/>
      <c r="AK68" s="103"/>
      <c r="AL68" s="103"/>
      <c r="AM68" s="103"/>
      <c r="AN68" s="103"/>
      <c r="AO68" s="103"/>
      <c r="AP68" s="103"/>
      <c r="AQ68" s="103"/>
      <c r="AR68" s="103"/>
    </row>
    <row r="69" spans="1:44" ht="12.75" customHeight="1">
      <c r="A69" s="404"/>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c r="AE69" s="405"/>
      <c r="AF69" s="406"/>
      <c r="AG69" s="103"/>
      <c r="AH69" s="103"/>
      <c r="AI69" s="103"/>
      <c r="AJ69" s="103"/>
      <c r="AK69" s="103"/>
      <c r="AL69" s="103"/>
      <c r="AM69" s="103"/>
      <c r="AN69" s="103"/>
      <c r="AO69" s="103"/>
      <c r="AP69" s="103"/>
      <c r="AQ69" s="103"/>
      <c r="AR69" s="103"/>
    </row>
    <row r="70" spans="1:44" ht="12.75" customHeight="1">
      <c r="A70" s="404"/>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6"/>
      <c r="AG70" s="103"/>
      <c r="AH70" s="103"/>
      <c r="AI70" s="103"/>
      <c r="AJ70" s="103"/>
      <c r="AK70" s="103"/>
      <c r="AL70" s="103"/>
      <c r="AM70" s="103"/>
      <c r="AN70" s="103"/>
      <c r="AO70" s="103"/>
      <c r="AP70" s="103"/>
      <c r="AQ70" s="103"/>
      <c r="AR70" s="103"/>
    </row>
    <row r="71" spans="1:44" ht="12.75" customHeight="1">
      <c r="A71" s="404"/>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405"/>
      <c r="AC71" s="405"/>
      <c r="AD71" s="405"/>
      <c r="AE71" s="405"/>
      <c r="AF71" s="406"/>
      <c r="AG71" s="103"/>
      <c r="AH71" s="103"/>
      <c r="AI71" s="103"/>
      <c r="AJ71" s="103"/>
      <c r="AK71" s="103"/>
      <c r="AL71" s="103"/>
      <c r="AM71" s="103"/>
      <c r="AN71" s="103"/>
      <c r="AO71" s="103"/>
      <c r="AP71" s="103"/>
      <c r="AQ71" s="103"/>
      <c r="AR71" s="103"/>
    </row>
    <row r="72" spans="1:44" ht="12.75" customHeight="1">
      <c r="A72" s="404"/>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c r="AD72" s="405"/>
      <c r="AE72" s="405"/>
      <c r="AF72" s="406"/>
      <c r="AG72" s="103"/>
      <c r="AH72" s="103"/>
      <c r="AI72" s="103"/>
      <c r="AJ72" s="103"/>
      <c r="AK72" s="103"/>
      <c r="AL72" s="103"/>
      <c r="AM72" s="103"/>
      <c r="AN72" s="103"/>
      <c r="AO72" s="103"/>
      <c r="AP72" s="103"/>
      <c r="AQ72" s="103"/>
      <c r="AR72" s="103"/>
    </row>
    <row r="73" spans="1:44" ht="12.75" customHeight="1">
      <c r="A73" s="404"/>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5"/>
      <c r="AD73" s="405"/>
      <c r="AE73" s="405"/>
      <c r="AF73" s="406"/>
      <c r="AG73" s="103"/>
      <c r="AH73" s="103"/>
      <c r="AI73" s="103"/>
      <c r="AJ73" s="103"/>
      <c r="AK73" s="103"/>
      <c r="AL73" s="103"/>
      <c r="AM73" s="103"/>
      <c r="AN73" s="103"/>
      <c r="AO73" s="103"/>
      <c r="AP73" s="103"/>
      <c r="AQ73" s="103"/>
      <c r="AR73" s="103"/>
    </row>
    <row r="74" spans="1:44" ht="12.75" customHeight="1">
      <c r="A74" s="404"/>
      <c r="B74" s="405"/>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c r="AA74" s="405"/>
      <c r="AB74" s="405"/>
      <c r="AC74" s="405"/>
      <c r="AD74" s="405"/>
      <c r="AE74" s="405"/>
      <c r="AF74" s="406"/>
      <c r="AG74" s="103"/>
      <c r="AH74" s="103"/>
      <c r="AI74" s="103"/>
      <c r="AJ74" s="103"/>
      <c r="AK74" s="103"/>
      <c r="AL74" s="103"/>
      <c r="AM74" s="103"/>
      <c r="AN74" s="103"/>
      <c r="AO74" s="103"/>
      <c r="AP74" s="103"/>
      <c r="AQ74" s="103"/>
      <c r="AR74" s="103"/>
    </row>
    <row r="75" spans="1:44" ht="12.75" customHeight="1">
      <c r="A75" s="404"/>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6"/>
      <c r="AG75" s="103"/>
      <c r="AH75" s="103"/>
      <c r="AI75" s="103"/>
      <c r="AJ75" s="103"/>
      <c r="AK75" s="103"/>
      <c r="AL75" s="103"/>
      <c r="AM75" s="103"/>
      <c r="AN75" s="103"/>
      <c r="AO75" s="103"/>
      <c r="AP75" s="103"/>
      <c r="AQ75" s="103"/>
      <c r="AR75" s="103"/>
    </row>
    <row r="76" spans="1:44" ht="12.75" customHeight="1">
      <c r="A76" s="404"/>
      <c r="B76" s="405"/>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5"/>
      <c r="AA76" s="405"/>
      <c r="AB76" s="405"/>
      <c r="AC76" s="405"/>
      <c r="AD76" s="405"/>
      <c r="AE76" s="405"/>
      <c r="AF76" s="406"/>
      <c r="AG76" s="103"/>
      <c r="AH76" s="103"/>
      <c r="AI76" s="103"/>
      <c r="AJ76" s="103"/>
      <c r="AK76" s="103"/>
      <c r="AL76" s="103"/>
      <c r="AM76" s="103"/>
      <c r="AN76" s="103"/>
      <c r="AO76" s="103"/>
      <c r="AP76" s="103"/>
      <c r="AQ76" s="103"/>
      <c r="AR76" s="103"/>
    </row>
    <row r="77" spans="1:44" ht="12.75" customHeight="1">
      <c r="A77" s="404"/>
      <c r="B77" s="405"/>
      <c r="C77" s="405"/>
      <c r="D77" s="405"/>
      <c r="E77" s="405"/>
      <c r="F77" s="405"/>
      <c r="G77" s="405"/>
      <c r="H77" s="405"/>
      <c r="I77" s="405"/>
      <c r="J77" s="405"/>
      <c r="K77" s="405"/>
      <c r="L77" s="405"/>
      <c r="M77" s="405"/>
      <c r="N77" s="405"/>
      <c r="O77" s="405"/>
      <c r="P77" s="405"/>
      <c r="Q77" s="405"/>
      <c r="R77" s="405"/>
      <c r="S77" s="405"/>
      <c r="T77" s="405"/>
      <c r="U77" s="405"/>
      <c r="V77" s="405"/>
      <c r="W77" s="405"/>
      <c r="X77" s="405"/>
      <c r="Y77" s="405"/>
      <c r="Z77" s="405"/>
      <c r="AA77" s="405"/>
      <c r="AB77" s="405"/>
      <c r="AC77" s="405"/>
      <c r="AD77" s="405"/>
      <c r="AE77" s="405"/>
      <c r="AF77" s="406"/>
      <c r="AG77" s="103"/>
      <c r="AH77" s="103"/>
      <c r="AI77" s="103"/>
      <c r="AJ77" s="103"/>
      <c r="AK77" s="103"/>
      <c r="AL77" s="103"/>
      <c r="AM77" s="103"/>
      <c r="AN77" s="103"/>
      <c r="AO77" s="103"/>
      <c r="AP77" s="103"/>
      <c r="AQ77" s="103"/>
      <c r="AR77" s="103"/>
    </row>
    <row r="78" spans="1:44" ht="12.75" customHeight="1">
      <c r="A78" s="404"/>
      <c r="B78" s="405"/>
      <c r="C78" s="405"/>
      <c r="D78" s="405"/>
      <c r="E78" s="405"/>
      <c r="F78" s="405"/>
      <c r="G78" s="405"/>
      <c r="H78" s="405"/>
      <c r="I78" s="405"/>
      <c r="J78" s="405"/>
      <c r="K78" s="405"/>
      <c r="L78" s="405"/>
      <c r="M78" s="405"/>
      <c r="N78" s="405"/>
      <c r="O78" s="405"/>
      <c r="P78" s="405"/>
      <c r="Q78" s="405"/>
      <c r="R78" s="405"/>
      <c r="S78" s="405"/>
      <c r="T78" s="405"/>
      <c r="U78" s="405"/>
      <c r="V78" s="405"/>
      <c r="W78" s="405"/>
      <c r="X78" s="405"/>
      <c r="Y78" s="405"/>
      <c r="Z78" s="405"/>
      <c r="AA78" s="405"/>
      <c r="AB78" s="405"/>
      <c r="AC78" s="405"/>
      <c r="AD78" s="405"/>
      <c r="AE78" s="405"/>
      <c r="AF78" s="406"/>
      <c r="AG78" s="103"/>
      <c r="AH78" s="103"/>
      <c r="AI78" s="103"/>
      <c r="AJ78" s="103"/>
      <c r="AK78" s="103"/>
      <c r="AL78" s="103"/>
      <c r="AM78" s="103"/>
      <c r="AN78" s="103"/>
      <c r="AO78" s="103"/>
      <c r="AP78" s="103"/>
      <c r="AQ78" s="103"/>
      <c r="AR78" s="103"/>
    </row>
    <row r="79" spans="1:44" ht="12.75" customHeight="1">
      <c r="A79" s="404"/>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6"/>
      <c r="AG79" s="103"/>
      <c r="AH79" s="103"/>
      <c r="AI79" s="103"/>
      <c r="AJ79" s="103"/>
      <c r="AK79" s="103"/>
      <c r="AL79" s="103"/>
      <c r="AM79" s="103"/>
      <c r="AN79" s="103"/>
      <c r="AO79" s="103"/>
      <c r="AP79" s="103"/>
      <c r="AQ79" s="103"/>
      <c r="AR79" s="103"/>
    </row>
    <row r="80" spans="1:44" ht="12.75" customHeight="1">
      <c r="A80" s="404"/>
      <c r="B80" s="405"/>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5"/>
      <c r="AA80" s="405"/>
      <c r="AB80" s="405"/>
      <c r="AC80" s="405"/>
      <c r="AD80" s="405"/>
      <c r="AE80" s="405"/>
      <c r="AF80" s="406"/>
      <c r="AG80" s="103"/>
      <c r="AH80" s="103"/>
      <c r="AI80" s="103"/>
      <c r="AJ80" s="103"/>
      <c r="AK80" s="103"/>
      <c r="AL80" s="103"/>
      <c r="AM80" s="103"/>
      <c r="AN80" s="103"/>
      <c r="AO80" s="103"/>
      <c r="AP80" s="103"/>
      <c r="AQ80" s="103"/>
      <c r="AR80" s="103"/>
    </row>
    <row r="81" spans="1:44" ht="12.75" customHeight="1">
      <c r="A81" s="404"/>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c r="AA81" s="405"/>
      <c r="AB81" s="405"/>
      <c r="AC81" s="405"/>
      <c r="AD81" s="405"/>
      <c r="AE81" s="405"/>
      <c r="AF81" s="406"/>
      <c r="AG81" s="103"/>
      <c r="AH81" s="103"/>
      <c r="AI81" s="103"/>
      <c r="AJ81" s="103"/>
      <c r="AK81" s="103"/>
      <c r="AL81" s="103"/>
      <c r="AM81" s="103"/>
      <c r="AN81" s="103"/>
      <c r="AO81" s="103"/>
      <c r="AP81" s="103"/>
      <c r="AQ81" s="103"/>
      <c r="AR81" s="103"/>
    </row>
    <row r="82" spans="1:44" ht="12.75" customHeight="1">
      <c r="A82" s="404"/>
      <c r="B82" s="405"/>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Z82" s="405"/>
      <c r="AA82" s="405"/>
      <c r="AB82" s="405"/>
      <c r="AC82" s="405"/>
      <c r="AD82" s="405"/>
      <c r="AE82" s="405"/>
      <c r="AF82" s="406"/>
      <c r="AG82" s="103"/>
      <c r="AH82" s="103"/>
      <c r="AI82" s="103"/>
      <c r="AJ82" s="103"/>
      <c r="AK82" s="103"/>
      <c r="AL82" s="103"/>
      <c r="AM82" s="103"/>
      <c r="AN82" s="103"/>
      <c r="AO82" s="103"/>
      <c r="AP82" s="103"/>
      <c r="AQ82" s="103"/>
      <c r="AR82" s="103"/>
    </row>
    <row r="83" spans="1:44" ht="12.75" customHeight="1">
      <c r="A83" s="404"/>
      <c r="B83" s="405"/>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c r="AA83" s="405"/>
      <c r="AB83" s="405"/>
      <c r="AC83" s="405"/>
      <c r="AD83" s="405"/>
      <c r="AE83" s="405"/>
      <c r="AF83" s="406"/>
      <c r="AG83" s="103"/>
      <c r="AH83" s="103"/>
      <c r="AI83" s="103"/>
      <c r="AJ83" s="103"/>
      <c r="AK83" s="103"/>
      <c r="AL83" s="103"/>
      <c r="AM83" s="103"/>
      <c r="AN83" s="103"/>
      <c r="AO83" s="103"/>
      <c r="AP83" s="103"/>
      <c r="AQ83" s="103"/>
      <c r="AR83" s="103"/>
    </row>
    <row r="84" spans="1:44" ht="12.75" customHeight="1">
      <c r="A84" s="404"/>
      <c r="B84" s="405"/>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5"/>
      <c r="AA84" s="405"/>
      <c r="AB84" s="405"/>
      <c r="AC84" s="405"/>
      <c r="AD84" s="405"/>
      <c r="AE84" s="405"/>
      <c r="AF84" s="406"/>
      <c r="AG84" s="103"/>
      <c r="AH84" s="103"/>
      <c r="AI84" s="103"/>
      <c r="AJ84" s="103"/>
      <c r="AK84" s="103"/>
      <c r="AL84" s="103"/>
      <c r="AM84" s="103"/>
      <c r="AN84" s="103"/>
      <c r="AO84" s="103"/>
      <c r="AP84" s="103"/>
      <c r="AQ84" s="103"/>
      <c r="AR84" s="103"/>
    </row>
    <row r="85" spans="1:44" ht="12.75" customHeight="1">
      <c r="A85" s="404"/>
      <c r="B85" s="405"/>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5"/>
      <c r="AA85" s="405"/>
      <c r="AB85" s="405"/>
      <c r="AC85" s="405"/>
      <c r="AD85" s="405"/>
      <c r="AE85" s="405"/>
      <c r="AF85" s="406"/>
      <c r="AG85" s="103"/>
      <c r="AH85" s="103"/>
      <c r="AI85" s="103"/>
      <c r="AJ85" s="103"/>
      <c r="AK85" s="103"/>
      <c r="AL85" s="103"/>
      <c r="AM85" s="103"/>
      <c r="AN85" s="103"/>
      <c r="AO85" s="103"/>
      <c r="AP85" s="103"/>
      <c r="AQ85" s="103"/>
      <c r="AR85" s="103"/>
    </row>
    <row r="86" spans="1:44" ht="12.75" customHeight="1">
      <c r="A86" s="404"/>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c r="AA86" s="405"/>
      <c r="AB86" s="405"/>
      <c r="AC86" s="405"/>
      <c r="AD86" s="405"/>
      <c r="AE86" s="405"/>
      <c r="AF86" s="406"/>
      <c r="AG86" s="103"/>
      <c r="AH86" s="103"/>
      <c r="AI86" s="103"/>
      <c r="AJ86" s="103"/>
      <c r="AK86" s="103"/>
      <c r="AL86" s="103"/>
      <c r="AM86" s="103"/>
      <c r="AN86" s="103"/>
      <c r="AO86" s="103"/>
      <c r="AP86" s="103"/>
      <c r="AQ86" s="103"/>
      <c r="AR86" s="103"/>
    </row>
    <row r="87" spans="1:44" ht="12.75" customHeight="1">
      <c r="A87" s="404"/>
      <c r="B87" s="405"/>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5"/>
      <c r="AA87" s="405"/>
      <c r="AB87" s="405"/>
      <c r="AC87" s="405"/>
      <c r="AD87" s="405"/>
      <c r="AE87" s="405"/>
      <c r="AF87" s="406"/>
      <c r="AG87" s="103"/>
      <c r="AH87" s="103"/>
      <c r="AI87" s="103"/>
      <c r="AJ87" s="103"/>
      <c r="AK87" s="103"/>
      <c r="AL87" s="103"/>
      <c r="AM87" s="103"/>
      <c r="AN87" s="103"/>
      <c r="AO87" s="103"/>
      <c r="AP87" s="103"/>
      <c r="AQ87" s="103"/>
      <c r="AR87" s="103"/>
    </row>
    <row r="88" spans="1:44" ht="12.75" customHeight="1">
      <c r="A88" s="404"/>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c r="AA88" s="405"/>
      <c r="AB88" s="405"/>
      <c r="AC88" s="405"/>
      <c r="AD88" s="405"/>
      <c r="AE88" s="405"/>
      <c r="AF88" s="406"/>
      <c r="AG88" s="103"/>
      <c r="AH88" s="103"/>
      <c r="AI88" s="103"/>
      <c r="AJ88" s="103"/>
      <c r="AK88" s="103"/>
      <c r="AL88" s="103"/>
      <c r="AM88" s="103"/>
      <c r="AN88" s="103"/>
      <c r="AO88" s="103"/>
      <c r="AP88" s="103"/>
      <c r="AQ88" s="103"/>
      <c r="AR88" s="103"/>
    </row>
    <row r="89" spans="1:44" ht="12.75" customHeight="1">
      <c r="A89" s="404"/>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c r="AA89" s="405"/>
      <c r="AB89" s="405"/>
      <c r="AC89" s="405"/>
      <c r="AD89" s="405"/>
      <c r="AE89" s="405"/>
      <c r="AF89" s="406"/>
      <c r="AG89" s="103"/>
      <c r="AH89" s="103"/>
      <c r="AI89" s="103"/>
      <c r="AJ89" s="103"/>
      <c r="AK89" s="103"/>
      <c r="AL89" s="103"/>
      <c r="AM89" s="103"/>
      <c r="AN89" s="103"/>
      <c r="AO89" s="103"/>
      <c r="AP89" s="103"/>
      <c r="AQ89" s="103"/>
      <c r="AR89" s="103"/>
    </row>
    <row r="90" spans="1:44" ht="12.75" customHeight="1">
      <c r="A90" s="404"/>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c r="AA90" s="405"/>
      <c r="AB90" s="405"/>
      <c r="AC90" s="405"/>
      <c r="AD90" s="405"/>
      <c r="AE90" s="405"/>
      <c r="AF90" s="406"/>
      <c r="AG90" s="103"/>
      <c r="AH90" s="103"/>
      <c r="AI90" s="103"/>
      <c r="AJ90" s="103"/>
      <c r="AK90" s="103"/>
      <c r="AL90" s="103"/>
      <c r="AM90" s="103"/>
      <c r="AN90" s="103"/>
      <c r="AO90" s="103"/>
      <c r="AP90" s="103"/>
      <c r="AQ90" s="103"/>
      <c r="AR90" s="103"/>
    </row>
    <row r="91" spans="1:44" ht="12.75" customHeight="1">
      <c r="A91" s="404"/>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c r="AA91" s="405"/>
      <c r="AB91" s="405"/>
      <c r="AC91" s="405"/>
      <c r="AD91" s="405"/>
      <c r="AE91" s="405"/>
      <c r="AF91" s="406"/>
      <c r="AG91" s="103"/>
      <c r="AH91" s="103"/>
      <c r="AI91" s="103"/>
      <c r="AJ91" s="103"/>
      <c r="AK91" s="103"/>
      <c r="AL91" s="103"/>
      <c r="AM91" s="103"/>
      <c r="AN91" s="103"/>
      <c r="AO91" s="103"/>
      <c r="AP91" s="103"/>
      <c r="AQ91" s="103"/>
      <c r="AR91" s="103"/>
    </row>
    <row r="92" spans="1:44" ht="12.75" customHeight="1">
      <c r="A92" s="404"/>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5"/>
      <c r="AB92" s="405"/>
      <c r="AC92" s="405"/>
      <c r="AD92" s="405"/>
      <c r="AE92" s="405"/>
      <c r="AF92" s="406"/>
      <c r="AG92" s="103"/>
      <c r="AH92" s="103"/>
      <c r="AI92" s="103"/>
      <c r="AJ92" s="103"/>
      <c r="AK92" s="103"/>
      <c r="AL92" s="103"/>
      <c r="AM92" s="103"/>
      <c r="AN92" s="103"/>
      <c r="AO92" s="103"/>
      <c r="AP92" s="103"/>
      <c r="AQ92" s="103"/>
      <c r="AR92" s="103"/>
    </row>
    <row r="93" spans="1:44" ht="12.75" customHeight="1">
      <c r="A93" s="404"/>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c r="AA93" s="405"/>
      <c r="AB93" s="405"/>
      <c r="AC93" s="405"/>
      <c r="AD93" s="405"/>
      <c r="AE93" s="405"/>
      <c r="AF93" s="406"/>
      <c r="AG93" s="103"/>
      <c r="AH93" s="103"/>
      <c r="AI93" s="103"/>
      <c r="AJ93" s="103"/>
      <c r="AK93" s="103"/>
      <c r="AL93" s="103"/>
      <c r="AM93" s="103"/>
      <c r="AN93" s="103"/>
      <c r="AO93" s="103"/>
      <c r="AP93" s="103"/>
      <c r="AQ93" s="103"/>
      <c r="AR93" s="103"/>
    </row>
    <row r="94" spans="1:44" ht="12.75" customHeight="1">
      <c r="A94" s="404"/>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c r="AA94" s="405"/>
      <c r="AB94" s="405"/>
      <c r="AC94" s="405"/>
      <c r="AD94" s="405"/>
      <c r="AE94" s="405"/>
      <c r="AF94" s="406"/>
      <c r="AG94" s="103"/>
      <c r="AH94" s="103"/>
      <c r="AI94" s="103"/>
      <c r="AJ94" s="103"/>
      <c r="AK94" s="103"/>
      <c r="AL94" s="103"/>
      <c r="AM94" s="103"/>
      <c r="AN94" s="103"/>
      <c r="AO94" s="103"/>
      <c r="AP94" s="103"/>
      <c r="AQ94" s="103"/>
      <c r="AR94" s="103"/>
    </row>
    <row r="95" spans="1:44" ht="12.75" customHeight="1">
      <c r="A95" s="404"/>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c r="AA95" s="405"/>
      <c r="AB95" s="405"/>
      <c r="AC95" s="405"/>
      <c r="AD95" s="405"/>
      <c r="AE95" s="405"/>
      <c r="AF95" s="406"/>
      <c r="AG95" s="103"/>
      <c r="AH95" s="103"/>
      <c r="AI95" s="103"/>
      <c r="AJ95" s="103"/>
      <c r="AK95" s="103"/>
      <c r="AL95" s="103"/>
      <c r="AM95" s="103"/>
      <c r="AN95" s="103"/>
      <c r="AO95" s="103"/>
      <c r="AP95" s="103"/>
      <c r="AQ95" s="103"/>
      <c r="AR95" s="103"/>
    </row>
    <row r="96" spans="1:44" ht="12.75" customHeight="1">
      <c r="A96" s="404"/>
      <c r="B96" s="405"/>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c r="AA96" s="405"/>
      <c r="AB96" s="405"/>
      <c r="AC96" s="405"/>
      <c r="AD96" s="405"/>
      <c r="AE96" s="405"/>
      <c r="AF96" s="406"/>
      <c r="AG96" s="103"/>
      <c r="AH96" s="103"/>
      <c r="AI96" s="103"/>
      <c r="AJ96" s="103"/>
      <c r="AK96" s="103"/>
      <c r="AL96" s="103"/>
      <c r="AM96" s="103"/>
      <c r="AN96" s="103"/>
      <c r="AO96" s="103"/>
      <c r="AP96" s="103"/>
      <c r="AQ96" s="103"/>
      <c r="AR96" s="103"/>
    </row>
    <row r="97" spans="1:44" ht="12.75" customHeight="1">
      <c r="A97" s="404"/>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c r="AA97" s="405"/>
      <c r="AB97" s="405"/>
      <c r="AC97" s="405"/>
      <c r="AD97" s="405"/>
      <c r="AE97" s="405"/>
      <c r="AF97" s="406"/>
      <c r="AG97" s="103"/>
      <c r="AH97" s="103"/>
      <c r="AI97" s="103"/>
      <c r="AJ97" s="103"/>
      <c r="AK97" s="103"/>
      <c r="AL97" s="103"/>
      <c r="AM97" s="103"/>
      <c r="AN97" s="103"/>
      <c r="AO97" s="103"/>
      <c r="AP97" s="103"/>
      <c r="AQ97" s="103"/>
      <c r="AR97" s="103"/>
    </row>
    <row r="98" spans="1:44" ht="12.75" customHeight="1">
      <c r="A98" s="404"/>
      <c r="B98" s="405"/>
      <c r="C98" s="405"/>
      <c r="D98" s="405"/>
      <c r="E98" s="405"/>
      <c r="F98" s="405"/>
      <c r="G98" s="405"/>
      <c r="H98" s="405"/>
      <c r="I98" s="405"/>
      <c r="J98" s="405"/>
      <c r="K98" s="405"/>
      <c r="L98" s="405"/>
      <c r="M98" s="405"/>
      <c r="N98" s="405"/>
      <c r="O98" s="405"/>
      <c r="P98" s="405"/>
      <c r="Q98" s="405"/>
      <c r="R98" s="405"/>
      <c r="S98" s="405"/>
      <c r="T98" s="405"/>
      <c r="U98" s="405"/>
      <c r="V98" s="405"/>
      <c r="W98" s="405"/>
      <c r="X98" s="405"/>
      <c r="Y98" s="405"/>
      <c r="Z98" s="405"/>
      <c r="AA98" s="405"/>
      <c r="AB98" s="405"/>
      <c r="AC98" s="405"/>
      <c r="AD98" s="405"/>
      <c r="AE98" s="405"/>
      <c r="AF98" s="406"/>
      <c r="AG98" s="103"/>
      <c r="AH98" s="103"/>
      <c r="AI98" s="103"/>
      <c r="AJ98" s="103"/>
      <c r="AK98" s="103"/>
      <c r="AL98" s="103"/>
      <c r="AM98" s="103"/>
      <c r="AN98" s="103"/>
      <c r="AO98" s="103"/>
      <c r="AP98" s="103"/>
      <c r="AQ98" s="103"/>
      <c r="AR98" s="103"/>
    </row>
    <row r="99" spans="1:44" ht="12.75" customHeight="1">
      <c r="A99" s="404"/>
      <c r="B99" s="405"/>
      <c r="C99" s="405"/>
      <c r="D99" s="405"/>
      <c r="E99" s="405"/>
      <c r="F99" s="405"/>
      <c r="G99" s="405"/>
      <c r="H99" s="405"/>
      <c r="I99" s="405"/>
      <c r="J99" s="405"/>
      <c r="K99" s="405"/>
      <c r="L99" s="405"/>
      <c r="M99" s="405"/>
      <c r="N99" s="405"/>
      <c r="O99" s="405"/>
      <c r="P99" s="405"/>
      <c r="Q99" s="405"/>
      <c r="R99" s="405"/>
      <c r="S99" s="405"/>
      <c r="T99" s="405"/>
      <c r="U99" s="405"/>
      <c r="V99" s="405"/>
      <c r="W99" s="405"/>
      <c r="X99" s="405"/>
      <c r="Y99" s="405"/>
      <c r="Z99" s="405"/>
      <c r="AA99" s="405"/>
      <c r="AB99" s="405"/>
      <c r="AC99" s="405"/>
      <c r="AD99" s="405"/>
      <c r="AE99" s="405"/>
      <c r="AF99" s="406"/>
      <c r="AG99" s="103"/>
      <c r="AH99" s="103"/>
      <c r="AI99" s="103"/>
      <c r="AJ99" s="103"/>
      <c r="AK99" s="103"/>
      <c r="AL99" s="103"/>
      <c r="AM99" s="103"/>
      <c r="AN99" s="103"/>
      <c r="AO99" s="103"/>
      <c r="AP99" s="103"/>
      <c r="AQ99" s="103"/>
      <c r="AR99" s="103"/>
    </row>
    <row r="100" spans="1:44" ht="12.75" customHeight="1">
      <c r="A100" s="404"/>
      <c r="B100" s="405"/>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c r="Y100" s="405"/>
      <c r="Z100" s="405"/>
      <c r="AA100" s="405"/>
      <c r="AB100" s="405"/>
      <c r="AC100" s="405"/>
      <c r="AD100" s="405"/>
      <c r="AE100" s="405"/>
      <c r="AF100" s="406"/>
      <c r="AG100" s="103"/>
      <c r="AH100" s="103"/>
      <c r="AI100" s="103"/>
      <c r="AJ100" s="103"/>
      <c r="AK100" s="103"/>
      <c r="AL100" s="103"/>
      <c r="AM100" s="103"/>
      <c r="AN100" s="103"/>
      <c r="AO100" s="103"/>
      <c r="AP100" s="103"/>
      <c r="AQ100" s="103"/>
      <c r="AR100" s="103"/>
    </row>
    <row r="101" spans="1:44" ht="12.75" customHeight="1">
      <c r="A101" s="404"/>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5"/>
      <c r="AA101" s="405"/>
      <c r="AB101" s="405"/>
      <c r="AC101" s="405"/>
      <c r="AD101" s="405"/>
      <c r="AE101" s="405"/>
      <c r="AF101" s="406"/>
      <c r="AG101" s="103"/>
      <c r="AH101" s="103"/>
      <c r="AI101" s="103"/>
      <c r="AJ101" s="103"/>
      <c r="AK101" s="103"/>
      <c r="AL101" s="103"/>
      <c r="AM101" s="103"/>
      <c r="AN101" s="103"/>
      <c r="AO101" s="103"/>
      <c r="AP101" s="103"/>
      <c r="AQ101" s="103"/>
      <c r="AR101" s="103"/>
    </row>
    <row r="102" spans="1:44" ht="12.75" customHeight="1">
      <c r="A102" s="404"/>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5"/>
      <c r="Z102" s="405"/>
      <c r="AA102" s="405"/>
      <c r="AB102" s="405"/>
      <c r="AC102" s="405"/>
      <c r="AD102" s="405"/>
      <c r="AE102" s="405"/>
      <c r="AF102" s="406"/>
      <c r="AG102" s="103"/>
      <c r="AH102" s="103"/>
      <c r="AI102" s="103"/>
      <c r="AJ102" s="103"/>
      <c r="AK102" s="103"/>
      <c r="AL102" s="103"/>
      <c r="AM102" s="103"/>
      <c r="AN102" s="103"/>
      <c r="AO102" s="103"/>
      <c r="AP102" s="103"/>
      <c r="AQ102" s="103"/>
      <c r="AR102" s="103"/>
    </row>
    <row r="103" spans="1:44" ht="12.75" customHeight="1">
      <c r="A103" s="404"/>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5"/>
      <c r="AA103" s="405"/>
      <c r="AB103" s="405"/>
      <c r="AC103" s="405"/>
      <c r="AD103" s="405"/>
      <c r="AE103" s="405"/>
      <c r="AF103" s="406"/>
      <c r="AG103" s="103"/>
      <c r="AH103" s="103"/>
      <c r="AI103" s="103"/>
      <c r="AJ103" s="103"/>
      <c r="AK103" s="103"/>
      <c r="AL103" s="103"/>
      <c r="AM103" s="103"/>
      <c r="AN103" s="103"/>
      <c r="AO103" s="103"/>
      <c r="AP103" s="103"/>
      <c r="AQ103" s="103"/>
      <c r="AR103" s="103"/>
    </row>
    <row r="104" spans="1:44" ht="12.75" customHeight="1">
      <c r="A104" s="404"/>
      <c r="B104" s="405"/>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c r="Y104" s="405"/>
      <c r="Z104" s="405"/>
      <c r="AA104" s="405"/>
      <c r="AB104" s="405"/>
      <c r="AC104" s="405"/>
      <c r="AD104" s="405"/>
      <c r="AE104" s="405"/>
      <c r="AF104" s="406"/>
      <c r="AG104" s="103"/>
      <c r="AH104" s="103"/>
      <c r="AI104" s="103"/>
      <c r="AJ104" s="103"/>
      <c r="AK104" s="103"/>
      <c r="AL104" s="103"/>
      <c r="AM104" s="103"/>
      <c r="AN104" s="103"/>
      <c r="AO104" s="103"/>
      <c r="AP104" s="103"/>
      <c r="AQ104" s="103"/>
      <c r="AR104" s="103"/>
    </row>
    <row r="105" spans="1:44" ht="12.75" customHeight="1">
      <c r="A105" s="404"/>
      <c r="B105" s="405"/>
      <c r="C105" s="405"/>
      <c r="D105" s="405"/>
      <c r="E105" s="405"/>
      <c r="F105" s="405"/>
      <c r="G105" s="405"/>
      <c r="H105" s="405"/>
      <c r="I105" s="405"/>
      <c r="J105" s="405"/>
      <c r="K105" s="405"/>
      <c r="L105" s="405"/>
      <c r="M105" s="405"/>
      <c r="N105" s="405"/>
      <c r="O105" s="405"/>
      <c r="P105" s="405"/>
      <c r="Q105" s="405"/>
      <c r="R105" s="405"/>
      <c r="S105" s="405"/>
      <c r="T105" s="405"/>
      <c r="U105" s="405"/>
      <c r="V105" s="405"/>
      <c r="W105" s="405"/>
      <c r="X105" s="405"/>
      <c r="Y105" s="405"/>
      <c r="Z105" s="405"/>
      <c r="AA105" s="405"/>
      <c r="AB105" s="405"/>
      <c r="AC105" s="405"/>
      <c r="AD105" s="405"/>
      <c r="AE105" s="405"/>
      <c r="AF105" s="406"/>
      <c r="AG105" s="103"/>
      <c r="AH105" s="103"/>
      <c r="AI105" s="103"/>
      <c r="AJ105" s="103"/>
      <c r="AK105" s="103"/>
      <c r="AL105" s="103"/>
      <c r="AM105" s="103"/>
      <c r="AN105" s="103"/>
      <c r="AO105" s="103"/>
      <c r="AP105" s="103"/>
      <c r="AQ105" s="103"/>
      <c r="AR105" s="103"/>
    </row>
    <row r="106" spans="1:44" ht="12.75" customHeight="1">
      <c r="A106" s="404"/>
      <c r="B106" s="405"/>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c r="Y106" s="405"/>
      <c r="Z106" s="405"/>
      <c r="AA106" s="405"/>
      <c r="AB106" s="405"/>
      <c r="AC106" s="405"/>
      <c r="AD106" s="405"/>
      <c r="AE106" s="405"/>
      <c r="AF106" s="406"/>
      <c r="AG106" s="103"/>
      <c r="AH106" s="103"/>
      <c r="AI106" s="103"/>
      <c r="AJ106" s="103"/>
      <c r="AK106" s="103"/>
      <c r="AL106" s="103"/>
      <c r="AM106" s="103"/>
      <c r="AN106" s="103"/>
      <c r="AO106" s="103"/>
      <c r="AP106" s="103"/>
      <c r="AQ106" s="103"/>
      <c r="AR106" s="103"/>
    </row>
    <row r="107" spans="1:44" ht="12.75" customHeight="1">
      <c r="A107" s="404"/>
      <c r="B107" s="405"/>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c r="Y107" s="405"/>
      <c r="Z107" s="405"/>
      <c r="AA107" s="405"/>
      <c r="AB107" s="405"/>
      <c r="AC107" s="405"/>
      <c r="AD107" s="405"/>
      <c r="AE107" s="405"/>
      <c r="AF107" s="406"/>
      <c r="AG107" s="103"/>
      <c r="AH107" s="103"/>
      <c r="AI107" s="103"/>
      <c r="AJ107" s="103"/>
      <c r="AK107" s="103"/>
      <c r="AL107" s="103"/>
      <c r="AM107" s="103"/>
      <c r="AN107" s="103"/>
      <c r="AO107" s="103"/>
      <c r="AP107" s="103"/>
      <c r="AQ107" s="103"/>
      <c r="AR107" s="103"/>
    </row>
    <row r="108" spans="1:44" ht="12.75" customHeight="1">
      <c r="A108" s="404"/>
      <c r="B108" s="405"/>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c r="Y108" s="405"/>
      <c r="Z108" s="405"/>
      <c r="AA108" s="405"/>
      <c r="AB108" s="405"/>
      <c r="AC108" s="405"/>
      <c r="AD108" s="405"/>
      <c r="AE108" s="405"/>
      <c r="AF108" s="406"/>
      <c r="AG108" s="103"/>
      <c r="AH108" s="103"/>
      <c r="AI108" s="103"/>
      <c r="AJ108" s="103"/>
      <c r="AK108" s="103"/>
      <c r="AL108" s="103"/>
      <c r="AM108" s="103"/>
      <c r="AN108" s="103"/>
      <c r="AO108" s="103"/>
      <c r="AP108" s="103"/>
      <c r="AQ108" s="103"/>
      <c r="AR108" s="103"/>
    </row>
    <row r="109" spans="1:44" ht="12.75" customHeight="1">
      <c r="A109" s="404"/>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Z109" s="405"/>
      <c r="AA109" s="405"/>
      <c r="AB109" s="405"/>
      <c r="AC109" s="405"/>
      <c r="AD109" s="405"/>
      <c r="AE109" s="405"/>
      <c r="AF109" s="406"/>
      <c r="AG109" s="103"/>
      <c r="AH109" s="103"/>
      <c r="AI109" s="103"/>
      <c r="AJ109" s="103"/>
      <c r="AK109" s="103"/>
      <c r="AL109" s="103"/>
      <c r="AM109" s="103"/>
      <c r="AN109" s="103"/>
      <c r="AO109" s="103"/>
      <c r="AP109" s="103"/>
      <c r="AQ109" s="103"/>
      <c r="AR109" s="103"/>
    </row>
    <row r="110" spans="1:44" ht="12.75" customHeight="1">
      <c r="A110" s="404"/>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5"/>
      <c r="Z110" s="405"/>
      <c r="AA110" s="405"/>
      <c r="AB110" s="405"/>
      <c r="AC110" s="405"/>
      <c r="AD110" s="405"/>
      <c r="AE110" s="405"/>
      <c r="AF110" s="406"/>
      <c r="AG110" s="103"/>
      <c r="AH110" s="103"/>
      <c r="AI110" s="103"/>
      <c r="AJ110" s="103"/>
      <c r="AK110" s="103"/>
      <c r="AL110" s="103"/>
      <c r="AM110" s="103"/>
      <c r="AN110" s="103"/>
      <c r="AO110" s="103"/>
      <c r="AP110" s="103"/>
      <c r="AQ110" s="103"/>
      <c r="AR110" s="103"/>
    </row>
    <row r="111" spans="1:44" ht="12.75" customHeight="1">
      <c r="A111" s="404"/>
      <c r="B111" s="405"/>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5"/>
      <c r="AA111" s="405"/>
      <c r="AB111" s="405"/>
      <c r="AC111" s="405"/>
      <c r="AD111" s="405"/>
      <c r="AE111" s="405"/>
      <c r="AF111" s="406"/>
      <c r="AG111" s="103"/>
      <c r="AH111" s="103"/>
      <c r="AI111" s="103"/>
      <c r="AJ111" s="103"/>
      <c r="AK111" s="103"/>
      <c r="AL111" s="103"/>
      <c r="AM111" s="103"/>
      <c r="AN111" s="103"/>
      <c r="AO111" s="103"/>
      <c r="AP111" s="103"/>
      <c r="AQ111" s="103"/>
      <c r="AR111" s="103"/>
    </row>
    <row r="112" spans="1:44" ht="12.75" customHeight="1">
      <c r="A112" s="404"/>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c r="Y112" s="405"/>
      <c r="Z112" s="405"/>
      <c r="AA112" s="405"/>
      <c r="AB112" s="405"/>
      <c r="AC112" s="405"/>
      <c r="AD112" s="405"/>
      <c r="AE112" s="405"/>
      <c r="AF112" s="406"/>
      <c r="AG112" s="103"/>
      <c r="AH112" s="103"/>
      <c r="AI112" s="103"/>
      <c r="AJ112" s="103"/>
      <c r="AK112" s="103"/>
      <c r="AL112" s="103"/>
      <c r="AM112" s="103"/>
      <c r="AN112" s="103"/>
      <c r="AO112" s="103"/>
      <c r="AP112" s="103"/>
      <c r="AQ112" s="103"/>
      <c r="AR112" s="103"/>
    </row>
    <row r="113" spans="1:44" ht="12.75" customHeight="1">
      <c r="A113" s="404"/>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5"/>
      <c r="AA113" s="405"/>
      <c r="AB113" s="405"/>
      <c r="AC113" s="405"/>
      <c r="AD113" s="405"/>
      <c r="AE113" s="405"/>
      <c r="AF113" s="406"/>
      <c r="AG113" s="103"/>
      <c r="AH113" s="103"/>
      <c r="AI113" s="103"/>
      <c r="AJ113" s="103"/>
      <c r="AK113" s="103"/>
      <c r="AL113" s="103"/>
      <c r="AM113" s="103"/>
      <c r="AN113" s="103"/>
      <c r="AO113" s="103"/>
      <c r="AP113" s="103"/>
      <c r="AQ113" s="103"/>
      <c r="AR113" s="103"/>
    </row>
    <row r="114" spans="1:44" ht="12.75" customHeight="1">
      <c r="A114" s="404"/>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Z114" s="405"/>
      <c r="AA114" s="405"/>
      <c r="AB114" s="405"/>
      <c r="AC114" s="405"/>
      <c r="AD114" s="405"/>
      <c r="AE114" s="405"/>
      <c r="AF114" s="406"/>
      <c r="AG114" s="103"/>
      <c r="AH114" s="103"/>
      <c r="AI114" s="103"/>
      <c r="AJ114" s="103"/>
      <c r="AK114" s="103"/>
      <c r="AL114" s="103"/>
      <c r="AM114" s="103"/>
      <c r="AN114" s="103"/>
      <c r="AO114" s="103"/>
      <c r="AP114" s="103"/>
      <c r="AQ114" s="103"/>
      <c r="AR114" s="103"/>
    </row>
    <row r="115" spans="1:44" ht="12.75" customHeight="1" thickBot="1">
      <c r="A115" s="419"/>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1"/>
      <c r="AG115" s="103"/>
      <c r="AH115" s="103"/>
      <c r="AI115" s="103"/>
      <c r="AJ115" s="103"/>
      <c r="AK115" s="103"/>
      <c r="AL115" s="103"/>
      <c r="AM115" s="103"/>
      <c r="AN115" s="103"/>
      <c r="AO115" s="103"/>
      <c r="AP115" s="103"/>
      <c r="AQ115" s="103"/>
      <c r="AR115" s="103"/>
    </row>
    <row r="116" spans="1:44" ht="12.7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s="103"/>
      <c r="AH116" s="103"/>
      <c r="AI116" s="103"/>
      <c r="AJ116" s="103"/>
      <c r="AK116" s="103"/>
      <c r="AL116" s="103"/>
      <c r="AM116" s="103"/>
      <c r="AN116" s="103"/>
      <c r="AO116" s="103"/>
      <c r="AP116" s="103"/>
      <c r="AQ116" s="103"/>
      <c r="AR116" s="103"/>
    </row>
    <row r="117" spans="1:44" ht="12.7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s="103"/>
      <c r="AH117" s="103"/>
      <c r="AI117" s="103"/>
      <c r="AJ117" s="103"/>
      <c r="AK117" s="103"/>
      <c r="AL117" s="103"/>
      <c r="AM117" s="103"/>
      <c r="AN117" s="103"/>
      <c r="AO117" s="103"/>
      <c r="AP117" s="103"/>
      <c r="AQ117" s="103"/>
      <c r="AR117" s="103"/>
    </row>
    <row r="118" spans="1:44" ht="12.7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s="103"/>
      <c r="AH118" s="103"/>
      <c r="AI118" s="103"/>
      <c r="AJ118" s="103"/>
      <c r="AK118" s="103"/>
      <c r="AL118" s="103"/>
      <c r="AM118" s="103"/>
      <c r="AN118" s="103"/>
      <c r="AO118" s="103"/>
      <c r="AP118" s="103"/>
      <c r="AQ118" s="103"/>
      <c r="AR118" s="103"/>
    </row>
    <row r="119" spans="1:44" ht="12.7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s="103"/>
      <c r="AH119" s="103"/>
      <c r="AI119" s="103"/>
      <c r="AJ119" s="103"/>
      <c r="AK119" s="103"/>
      <c r="AL119" s="103"/>
      <c r="AM119" s="103"/>
      <c r="AN119" s="103"/>
      <c r="AO119" s="103"/>
      <c r="AP119" s="103"/>
      <c r="AQ119" s="103"/>
      <c r="AR119" s="103"/>
    </row>
    <row r="120" spans="1:44" ht="12.75"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s="103"/>
      <c r="AH120" s="103"/>
      <c r="AI120" s="103"/>
      <c r="AJ120" s="103"/>
      <c r="AK120" s="103"/>
      <c r="AL120" s="103"/>
      <c r="AM120" s="103"/>
      <c r="AN120" s="103"/>
      <c r="AO120" s="103"/>
      <c r="AP120" s="103"/>
      <c r="AQ120" s="103"/>
      <c r="AR120" s="103"/>
    </row>
    <row r="121" spans="1:44" ht="12.75"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s="103"/>
      <c r="AH121" s="103"/>
      <c r="AI121" s="103"/>
      <c r="AJ121" s="103"/>
      <c r="AK121" s="103"/>
      <c r="AL121" s="103"/>
      <c r="AM121" s="103"/>
      <c r="AN121" s="103"/>
      <c r="AO121" s="103"/>
      <c r="AP121" s="103"/>
      <c r="AQ121" s="103"/>
      <c r="AR121" s="103"/>
    </row>
    <row r="122" spans="1:44" ht="12.75"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s="103"/>
      <c r="AH122" s="103"/>
      <c r="AI122" s="103"/>
      <c r="AJ122" s="103"/>
      <c r="AK122" s="103"/>
      <c r="AL122" s="103"/>
      <c r="AM122" s="103"/>
      <c r="AN122" s="103"/>
      <c r="AO122" s="103"/>
      <c r="AP122" s="103"/>
      <c r="AQ122" s="103"/>
      <c r="AR122" s="103"/>
    </row>
    <row r="123" spans="1:44" ht="12.75" customHeight="1">
      <c r="A123"/>
      <c r="B123"/>
      <c r="C123"/>
      <c r="D123"/>
      <c r="E123"/>
      <c r="F123"/>
      <c r="G123"/>
      <c r="H123"/>
      <c r="I123"/>
      <c r="J123"/>
      <c r="K123"/>
      <c r="L123"/>
      <c r="M123"/>
      <c r="N123"/>
      <c r="O123"/>
      <c r="P123"/>
      <c r="Q123"/>
      <c r="R123"/>
      <c r="S123"/>
      <c r="T123"/>
      <c r="U123"/>
      <c r="V123"/>
      <c r="W123"/>
      <c r="X123"/>
      <c r="Y123"/>
      <c r="Z123"/>
      <c r="AA123"/>
      <c r="AB123"/>
      <c r="AC123"/>
      <c r="AD123"/>
      <c r="AE123"/>
      <c r="AF123"/>
      <c r="AG123" s="103"/>
      <c r="AH123" s="103"/>
      <c r="AI123" s="103"/>
      <c r="AJ123" s="103"/>
      <c r="AK123" s="103"/>
      <c r="AL123" s="103"/>
      <c r="AM123" s="103"/>
      <c r="AN123" s="103"/>
      <c r="AO123" s="103"/>
      <c r="AP123" s="103"/>
      <c r="AQ123" s="103"/>
      <c r="AR123" s="103"/>
    </row>
    <row r="124" spans="1:44" ht="12.75" customHeight="1">
      <c r="A124"/>
      <c r="B124"/>
      <c r="C124"/>
      <c r="D124"/>
      <c r="E124"/>
      <c r="F124"/>
      <c r="G124"/>
      <c r="H124"/>
      <c r="I124"/>
      <c r="J124"/>
      <c r="K124"/>
      <c r="L124"/>
      <c r="M124"/>
      <c r="N124"/>
      <c r="O124"/>
      <c r="P124"/>
      <c r="Q124"/>
      <c r="R124"/>
      <c r="S124"/>
      <c r="T124"/>
      <c r="U124"/>
      <c r="V124"/>
      <c r="W124"/>
      <c r="X124"/>
      <c r="Y124"/>
      <c r="Z124"/>
      <c r="AA124"/>
      <c r="AB124"/>
      <c r="AC124"/>
      <c r="AD124"/>
      <c r="AE124"/>
      <c r="AF124"/>
      <c r="AG124" s="103"/>
      <c r="AH124" s="103"/>
      <c r="AI124" s="103"/>
      <c r="AJ124" s="103"/>
      <c r="AK124" s="103"/>
      <c r="AL124" s="103"/>
      <c r="AM124" s="103"/>
      <c r="AN124" s="103"/>
      <c r="AO124" s="103"/>
      <c r="AP124" s="103"/>
      <c r="AQ124" s="103"/>
      <c r="AR124" s="103"/>
    </row>
    <row r="125" spans="1:44" ht="12.75" customHeight="1">
      <c r="A125"/>
      <c r="B125"/>
      <c r="C125"/>
      <c r="D125"/>
      <c r="E125"/>
      <c r="F125"/>
      <c r="G125"/>
      <c r="H125"/>
      <c r="I125"/>
      <c r="J125"/>
      <c r="K125"/>
      <c r="L125"/>
      <c r="M125"/>
      <c r="N125"/>
      <c r="O125"/>
      <c r="P125"/>
      <c r="Q125"/>
      <c r="R125"/>
      <c r="S125"/>
      <c r="T125"/>
      <c r="U125"/>
      <c r="V125"/>
      <c r="W125"/>
      <c r="X125"/>
      <c r="Y125"/>
      <c r="Z125"/>
      <c r="AA125"/>
      <c r="AB125"/>
      <c r="AC125"/>
      <c r="AD125"/>
      <c r="AE125"/>
      <c r="AF125"/>
      <c r="AG125" s="103"/>
      <c r="AH125" s="103"/>
      <c r="AI125" s="103"/>
      <c r="AJ125" s="103"/>
      <c r="AK125" s="103"/>
      <c r="AL125" s="103"/>
      <c r="AM125" s="103"/>
      <c r="AN125" s="103"/>
      <c r="AO125" s="103"/>
      <c r="AP125" s="103"/>
      <c r="AQ125" s="103"/>
      <c r="AR125" s="103"/>
    </row>
    <row r="126" spans="1:44" ht="12.75" customHeight="1">
      <c r="A126"/>
      <c r="B126"/>
      <c r="C126"/>
      <c r="D126"/>
      <c r="E126"/>
      <c r="F126"/>
      <c r="G126"/>
      <c r="H126"/>
      <c r="I126"/>
      <c r="J126"/>
      <c r="K126"/>
      <c r="L126"/>
      <c r="M126"/>
      <c r="N126"/>
      <c r="O126"/>
      <c r="P126"/>
      <c r="Q126"/>
      <c r="R126"/>
      <c r="S126"/>
      <c r="T126"/>
      <c r="U126"/>
      <c r="V126"/>
      <c r="W126"/>
      <c r="X126"/>
      <c r="Y126"/>
      <c r="Z126"/>
      <c r="AA126"/>
      <c r="AB126"/>
      <c r="AC126"/>
      <c r="AD126"/>
      <c r="AE126"/>
      <c r="AF126"/>
      <c r="AG126" s="103"/>
      <c r="AH126" s="103"/>
      <c r="AI126" s="103"/>
      <c r="AJ126" s="103"/>
      <c r="AK126" s="103"/>
      <c r="AL126" s="103"/>
      <c r="AM126" s="103"/>
      <c r="AN126" s="103"/>
      <c r="AO126" s="103"/>
      <c r="AP126" s="103"/>
      <c r="AQ126" s="103"/>
      <c r="AR126" s="103"/>
    </row>
    <row r="127" spans="1:44" ht="12.75" customHeight="1">
      <c r="A127"/>
      <c r="B127"/>
      <c r="C127"/>
      <c r="D127"/>
      <c r="E127"/>
      <c r="F127"/>
      <c r="G127"/>
      <c r="H127"/>
      <c r="I127"/>
      <c r="J127"/>
      <c r="K127"/>
      <c r="L127"/>
      <c r="M127"/>
      <c r="N127"/>
      <c r="O127"/>
      <c r="P127"/>
      <c r="Q127"/>
      <c r="R127"/>
      <c r="S127"/>
      <c r="T127"/>
      <c r="U127"/>
      <c r="V127"/>
      <c r="W127"/>
      <c r="X127"/>
      <c r="Y127"/>
      <c r="Z127"/>
      <c r="AA127"/>
      <c r="AB127"/>
      <c r="AC127"/>
      <c r="AD127"/>
      <c r="AE127"/>
      <c r="AF127"/>
      <c r="AG127" s="103"/>
      <c r="AH127" s="103"/>
      <c r="AI127" s="103"/>
      <c r="AJ127" s="103"/>
      <c r="AK127" s="103"/>
      <c r="AL127" s="103"/>
      <c r="AM127" s="103"/>
      <c r="AN127" s="103"/>
      <c r="AO127" s="103"/>
      <c r="AP127" s="103"/>
      <c r="AQ127" s="103"/>
      <c r="AR127" s="103"/>
    </row>
    <row r="128" spans="1:44" ht="12.75" customHeight="1">
      <c r="A128"/>
      <c r="B128"/>
      <c r="C128"/>
      <c r="D128"/>
      <c r="E128"/>
      <c r="F128"/>
      <c r="G128"/>
      <c r="H128"/>
      <c r="I128"/>
      <c r="J128"/>
      <c r="K128"/>
      <c r="L128"/>
      <c r="M128"/>
      <c r="N128"/>
      <c r="O128"/>
      <c r="P128"/>
      <c r="Q128"/>
      <c r="R128"/>
      <c r="S128"/>
      <c r="T128"/>
      <c r="U128"/>
      <c r="V128"/>
      <c r="W128"/>
      <c r="X128"/>
      <c r="Y128"/>
      <c r="Z128"/>
      <c r="AA128"/>
      <c r="AB128"/>
      <c r="AC128"/>
      <c r="AD128"/>
      <c r="AE128"/>
      <c r="AF128"/>
      <c r="AG128" s="103"/>
      <c r="AH128" s="103"/>
      <c r="AI128" s="103"/>
      <c r="AJ128" s="103"/>
      <c r="AK128" s="103"/>
      <c r="AL128" s="103"/>
      <c r="AM128" s="103"/>
      <c r="AN128" s="103"/>
      <c r="AO128" s="103"/>
      <c r="AP128" s="103"/>
      <c r="AQ128" s="103"/>
      <c r="AR128" s="103"/>
    </row>
    <row r="129" spans="1:44" ht="12.75"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s="103"/>
      <c r="AH129" s="103"/>
      <c r="AI129" s="103"/>
      <c r="AJ129" s="103"/>
      <c r="AK129" s="103"/>
      <c r="AL129" s="103"/>
      <c r="AM129" s="103"/>
      <c r="AN129" s="103"/>
      <c r="AO129" s="103"/>
      <c r="AP129" s="103"/>
      <c r="AQ129" s="103"/>
      <c r="AR129" s="103"/>
    </row>
    <row r="130" spans="1:44" ht="12.75" customHeight="1">
      <c r="A130"/>
      <c r="B130"/>
      <c r="C130"/>
      <c r="D130"/>
      <c r="E130"/>
      <c r="F130"/>
      <c r="G130"/>
      <c r="H130"/>
      <c r="I130"/>
      <c r="J130"/>
      <c r="K130"/>
      <c r="L130"/>
      <c r="M130"/>
      <c r="N130"/>
      <c r="O130"/>
      <c r="P130"/>
      <c r="Q130"/>
      <c r="R130"/>
      <c r="S130"/>
      <c r="T130"/>
      <c r="U130"/>
      <c r="V130"/>
      <c r="W130"/>
      <c r="X130"/>
      <c r="Y130"/>
      <c r="Z130"/>
      <c r="AA130"/>
      <c r="AB130"/>
      <c r="AC130"/>
      <c r="AD130"/>
      <c r="AE130"/>
      <c r="AF130"/>
      <c r="AG130" s="103"/>
      <c r="AH130" s="103"/>
      <c r="AI130" s="103"/>
      <c r="AJ130" s="103"/>
      <c r="AK130" s="103"/>
      <c r="AL130" s="103"/>
      <c r="AM130" s="103"/>
      <c r="AN130" s="103"/>
      <c r="AO130" s="103"/>
      <c r="AP130" s="103"/>
      <c r="AQ130" s="103"/>
      <c r="AR130" s="103"/>
    </row>
    <row r="131" spans="1:44" ht="12.75" customHeight="1">
      <c r="A131"/>
      <c r="B131"/>
      <c r="C131"/>
      <c r="D131"/>
      <c r="E131"/>
      <c r="F131"/>
      <c r="G131"/>
      <c r="H131"/>
      <c r="I131"/>
      <c r="J131"/>
      <c r="K131"/>
      <c r="L131"/>
      <c r="M131"/>
      <c r="N131"/>
      <c r="O131"/>
      <c r="P131"/>
      <c r="Q131"/>
      <c r="R131"/>
      <c r="S131"/>
      <c r="T131"/>
      <c r="U131"/>
      <c r="V131"/>
      <c r="W131"/>
      <c r="X131"/>
      <c r="Y131"/>
      <c r="Z131"/>
      <c r="AA131"/>
      <c r="AB131"/>
      <c r="AC131"/>
      <c r="AD131"/>
      <c r="AE131"/>
      <c r="AF131"/>
      <c r="AG131" s="103"/>
      <c r="AH131" s="103"/>
      <c r="AI131" s="103"/>
      <c r="AJ131" s="103"/>
      <c r="AK131" s="103"/>
      <c r="AL131" s="103"/>
      <c r="AM131" s="103"/>
      <c r="AN131" s="103"/>
      <c r="AO131" s="103"/>
      <c r="AP131" s="103"/>
      <c r="AQ131" s="103"/>
      <c r="AR131" s="103"/>
    </row>
    <row r="132" spans="1:44" ht="12.75" customHeight="1">
      <c r="A132"/>
      <c r="B132"/>
      <c r="C132"/>
      <c r="D132"/>
      <c r="E132"/>
      <c r="F132"/>
      <c r="G132"/>
      <c r="H132"/>
      <c r="I132"/>
      <c r="J132"/>
      <c r="K132"/>
      <c r="L132"/>
      <c r="M132"/>
      <c r="N132"/>
      <c r="O132"/>
      <c r="P132"/>
      <c r="Q132"/>
      <c r="R132"/>
      <c r="S132"/>
      <c r="T132"/>
      <c r="U132"/>
      <c r="V132"/>
      <c r="W132"/>
      <c r="X132"/>
      <c r="Y132"/>
      <c r="Z132"/>
      <c r="AA132"/>
      <c r="AB132"/>
      <c r="AC132"/>
      <c r="AD132"/>
      <c r="AE132"/>
      <c r="AF132"/>
      <c r="AG132" s="103"/>
      <c r="AH132" s="103"/>
      <c r="AI132" s="103"/>
      <c r="AJ132" s="103"/>
      <c r="AK132" s="103"/>
      <c r="AL132" s="103"/>
      <c r="AM132" s="103"/>
      <c r="AN132" s="103"/>
      <c r="AO132" s="103"/>
      <c r="AP132" s="103"/>
      <c r="AQ132" s="103"/>
      <c r="AR132" s="103"/>
    </row>
    <row r="133" spans="1:44" ht="12.75" customHeight="1">
      <c r="A133"/>
      <c r="B133"/>
      <c r="C133"/>
      <c r="D133"/>
      <c r="E133"/>
      <c r="F133"/>
      <c r="G133"/>
      <c r="H133"/>
      <c r="I133"/>
      <c r="J133"/>
      <c r="K133"/>
      <c r="L133"/>
      <c r="M133"/>
      <c r="N133"/>
      <c r="O133"/>
      <c r="P133"/>
      <c r="Q133"/>
      <c r="R133"/>
      <c r="S133"/>
      <c r="T133"/>
      <c r="U133"/>
      <c r="V133"/>
      <c r="W133"/>
      <c r="X133"/>
      <c r="Y133"/>
      <c r="Z133"/>
      <c r="AA133"/>
      <c r="AB133"/>
      <c r="AC133"/>
      <c r="AD133"/>
      <c r="AE133"/>
      <c r="AF133"/>
      <c r="AG133" s="103"/>
      <c r="AH133" s="103"/>
      <c r="AI133" s="103"/>
      <c r="AJ133" s="103"/>
      <c r="AK133" s="103"/>
      <c r="AL133" s="103"/>
      <c r="AM133" s="103"/>
      <c r="AN133" s="103"/>
      <c r="AO133" s="103"/>
      <c r="AP133" s="103"/>
      <c r="AQ133" s="103"/>
      <c r="AR133" s="103"/>
    </row>
    <row r="134" spans="1:44" ht="12.75" customHeight="1">
      <c r="A134"/>
      <c r="B134"/>
      <c r="C134"/>
      <c r="D134"/>
      <c r="E134"/>
      <c r="F134"/>
      <c r="G134"/>
      <c r="H134"/>
      <c r="I134"/>
      <c r="J134"/>
      <c r="K134"/>
      <c r="L134"/>
      <c r="M134"/>
      <c r="N134"/>
      <c r="O134"/>
      <c r="P134"/>
      <c r="Q134"/>
      <c r="R134"/>
      <c r="S134"/>
      <c r="T134"/>
      <c r="U134"/>
      <c r="V134"/>
      <c r="W134"/>
      <c r="X134"/>
      <c r="Y134"/>
      <c r="Z134"/>
      <c r="AA134"/>
      <c r="AB134"/>
      <c r="AC134"/>
      <c r="AD134"/>
      <c r="AE134"/>
      <c r="AF134"/>
      <c r="AG134" s="103"/>
      <c r="AH134" s="103"/>
      <c r="AI134" s="103"/>
      <c r="AJ134" s="103"/>
      <c r="AK134" s="103"/>
      <c r="AL134" s="103"/>
      <c r="AM134" s="103"/>
      <c r="AN134" s="103"/>
      <c r="AO134" s="103"/>
      <c r="AP134" s="103"/>
      <c r="AQ134" s="103"/>
      <c r="AR134" s="103"/>
    </row>
    <row r="135" spans="1:44" ht="12.75" customHeight="1">
      <c r="A135"/>
      <c r="B135"/>
      <c r="C135"/>
      <c r="D135"/>
      <c r="E135"/>
      <c r="F135"/>
      <c r="G135"/>
      <c r="H135"/>
      <c r="I135"/>
      <c r="J135"/>
      <c r="K135"/>
      <c r="L135"/>
      <c r="M135"/>
      <c r="N135"/>
      <c r="O135"/>
      <c r="P135"/>
      <c r="Q135"/>
      <c r="R135"/>
      <c r="S135"/>
      <c r="T135"/>
      <c r="U135"/>
      <c r="V135"/>
      <c r="W135"/>
      <c r="X135"/>
      <c r="Y135"/>
      <c r="Z135"/>
      <c r="AA135"/>
      <c r="AB135"/>
      <c r="AC135"/>
      <c r="AD135"/>
      <c r="AE135"/>
      <c r="AF135"/>
      <c r="AG135" s="103"/>
      <c r="AH135" s="103"/>
      <c r="AI135" s="103"/>
      <c r="AJ135" s="103"/>
      <c r="AK135" s="103"/>
      <c r="AL135" s="103"/>
      <c r="AM135" s="103"/>
      <c r="AN135" s="103"/>
      <c r="AO135" s="103"/>
      <c r="AP135" s="103"/>
      <c r="AQ135" s="103"/>
      <c r="AR135" s="103"/>
    </row>
    <row r="136" spans="1:44" ht="12.75" customHeight="1">
      <c r="A136"/>
      <c r="B136"/>
      <c r="C136"/>
      <c r="D136"/>
      <c r="E136"/>
      <c r="F136"/>
      <c r="G136"/>
      <c r="H136"/>
      <c r="I136"/>
      <c r="J136"/>
      <c r="K136"/>
      <c r="L136"/>
      <c r="M136"/>
      <c r="N136"/>
      <c r="O136"/>
      <c r="P136"/>
      <c r="Q136"/>
      <c r="R136"/>
      <c r="S136"/>
      <c r="T136"/>
      <c r="U136"/>
      <c r="V136"/>
      <c r="W136"/>
      <c r="X136"/>
      <c r="Y136"/>
      <c r="Z136"/>
      <c r="AA136"/>
      <c r="AB136"/>
      <c r="AC136"/>
      <c r="AD136"/>
      <c r="AE136"/>
      <c r="AF136"/>
      <c r="AG136" s="103"/>
      <c r="AH136" s="103"/>
      <c r="AI136" s="103"/>
      <c r="AJ136" s="103"/>
      <c r="AK136" s="103"/>
      <c r="AL136" s="103"/>
      <c r="AM136" s="103"/>
      <c r="AN136" s="103"/>
      <c r="AO136" s="103"/>
      <c r="AP136" s="103"/>
      <c r="AQ136" s="103"/>
      <c r="AR136" s="103"/>
    </row>
    <row r="137" spans="1:44" ht="12.75" customHeight="1">
      <c r="A137"/>
      <c r="B137"/>
      <c r="C137"/>
      <c r="D137"/>
      <c r="E137"/>
      <c r="F137"/>
      <c r="G137"/>
      <c r="H137"/>
      <c r="I137"/>
      <c r="J137"/>
      <c r="K137"/>
      <c r="L137"/>
      <c r="M137"/>
      <c r="N137"/>
      <c r="O137"/>
      <c r="P137"/>
      <c r="Q137"/>
      <c r="R137"/>
      <c r="S137"/>
      <c r="T137"/>
      <c r="U137"/>
      <c r="V137"/>
      <c r="W137"/>
      <c r="X137"/>
      <c r="Y137"/>
      <c r="Z137"/>
      <c r="AA137"/>
      <c r="AB137"/>
      <c r="AC137"/>
      <c r="AD137"/>
      <c r="AE137"/>
      <c r="AF137"/>
      <c r="AG137" s="103"/>
      <c r="AH137" s="103"/>
      <c r="AI137" s="103"/>
      <c r="AJ137" s="103"/>
      <c r="AK137" s="103"/>
      <c r="AL137" s="103"/>
      <c r="AM137" s="103"/>
      <c r="AN137" s="103"/>
      <c r="AO137" s="103"/>
      <c r="AP137" s="103"/>
      <c r="AQ137" s="103"/>
      <c r="AR137" s="103"/>
    </row>
    <row r="138" spans="1:44" ht="12.75" customHeight="1">
      <c r="A138"/>
      <c r="B138"/>
      <c r="C138"/>
      <c r="D138"/>
      <c r="E138"/>
      <c r="F138"/>
      <c r="G138"/>
      <c r="H138"/>
      <c r="I138"/>
      <c r="J138"/>
      <c r="K138"/>
      <c r="L138"/>
      <c r="M138"/>
      <c r="N138"/>
      <c r="O138"/>
      <c r="P138"/>
      <c r="Q138"/>
      <c r="R138"/>
      <c r="S138"/>
      <c r="T138"/>
      <c r="U138"/>
      <c r="V138"/>
      <c r="W138"/>
      <c r="X138"/>
      <c r="Y138"/>
      <c r="Z138"/>
      <c r="AA138"/>
      <c r="AB138"/>
      <c r="AC138"/>
      <c r="AD138"/>
      <c r="AE138"/>
      <c r="AF138"/>
      <c r="AG138" s="103"/>
      <c r="AH138" s="103"/>
      <c r="AI138" s="103"/>
      <c r="AJ138" s="103"/>
      <c r="AK138" s="103"/>
      <c r="AL138" s="103"/>
      <c r="AM138" s="103"/>
      <c r="AN138" s="103"/>
      <c r="AO138" s="103"/>
      <c r="AP138" s="103"/>
      <c r="AQ138" s="103"/>
      <c r="AR138" s="103"/>
    </row>
    <row r="139" spans="1:44" ht="12.75" customHeight="1">
      <c r="A139"/>
      <c r="B139"/>
      <c r="C139"/>
      <c r="D139"/>
      <c r="E139"/>
      <c r="F139"/>
      <c r="G139"/>
      <c r="H139"/>
      <c r="I139"/>
      <c r="J139"/>
      <c r="K139"/>
      <c r="L139"/>
      <c r="M139"/>
      <c r="N139"/>
      <c r="O139"/>
      <c r="P139"/>
      <c r="Q139"/>
      <c r="R139"/>
      <c r="S139"/>
      <c r="T139"/>
      <c r="U139"/>
      <c r="V139"/>
      <c r="W139"/>
      <c r="X139"/>
      <c r="Y139"/>
      <c r="Z139"/>
      <c r="AA139"/>
      <c r="AB139"/>
      <c r="AC139"/>
      <c r="AD139"/>
      <c r="AE139"/>
      <c r="AF139"/>
      <c r="AG139" s="103"/>
      <c r="AH139" s="103"/>
      <c r="AI139" s="103"/>
      <c r="AJ139" s="103"/>
      <c r="AK139" s="103"/>
      <c r="AL139" s="103"/>
      <c r="AM139" s="103"/>
      <c r="AN139" s="103"/>
      <c r="AO139" s="103"/>
      <c r="AP139" s="103"/>
      <c r="AQ139" s="103"/>
      <c r="AR139" s="103"/>
    </row>
    <row r="140" spans="1:44" ht="12.75" customHeight="1">
      <c r="A140"/>
      <c r="B140"/>
      <c r="C140"/>
      <c r="D140"/>
      <c r="E140"/>
      <c r="F140"/>
      <c r="G140"/>
      <c r="H140"/>
      <c r="I140"/>
      <c r="J140"/>
      <c r="K140"/>
      <c r="L140"/>
      <c r="M140"/>
      <c r="N140"/>
      <c r="O140"/>
      <c r="P140"/>
      <c r="Q140"/>
      <c r="R140"/>
      <c r="S140"/>
      <c r="T140"/>
      <c r="U140"/>
      <c r="V140"/>
      <c r="W140"/>
      <c r="X140"/>
      <c r="Y140"/>
      <c r="Z140"/>
      <c r="AA140"/>
      <c r="AB140"/>
      <c r="AC140"/>
      <c r="AD140"/>
      <c r="AE140"/>
      <c r="AF140"/>
      <c r="AG140" s="103"/>
      <c r="AH140" s="103"/>
      <c r="AI140" s="103"/>
      <c r="AJ140" s="103"/>
      <c r="AK140" s="103"/>
      <c r="AL140" s="103"/>
      <c r="AM140" s="103"/>
      <c r="AN140" s="103"/>
      <c r="AO140" s="103"/>
      <c r="AP140" s="103"/>
      <c r="AQ140" s="103"/>
      <c r="AR140" s="103"/>
    </row>
    <row r="141" spans="1:44" ht="12.75" customHeight="1">
      <c r="A141"/>
      <c r="B141"/>
      <c r="C141"/>
      <c r="D141"/>
      <c r="E141"/>
      <c r="F141"/>
      <c r="G141"/>
      <c r="H141"/>
      <c r="I141"/>
      <c r="J141"/>
      <c r="K141"/>
      <c r="L141"/>
      <c r="M141"/>
      <c r="N141"/>
      <c r="O141"/>
      <c r="P141"/>
      <c r="Q141"/>
      <c r="R141"/>
      <c r="S141"/>
      <c r="T141"/>
      <c r="U141"/>
      <c r="V141"/>
      <c r="W141"/>
      <c r="X141"/>
      <c r="Y141"/>
      <c r="Z141"/>
      <c r="AA141"/>
      <c r="AB141"/>
      <c r="AC141"/>
      <c r="AD141"/>
      <c r="AE141"/>
      <c r="AF141"/>
      <c r="AG141" s="103"/>
      <c r="AH141" s="103"/>
      <c r="AI141" s="103"/>
      <c r="AJ141" s="103"/>
      <c r="AK141" s="103"/>
      <c r="AL141" s="103"/>
      <c r="AM141" s="103"/>
      <c r="AN141" s="103"/>
      <c r="AO141" s="103"/>
      <c r="AP141" s="103"/>
      <c r="AQ141" s="103"/>
      <c r="AR141" s="103"/>
    </row>
    <row r="142" spans="1:44" ht="12.75" customHeight="1">
      <c r="A142"/>
      <c r="B142"/>
      <c r="C142"/>
      <c r="D142"/>
      <c r="E142"/>
      <c r="F142"/>
      <c r="G142"/>
      <c r="H142"/>
      <c r="I142"/>
      <c r="J142"/>
      <c r="K142"/>
      <c r="L142"/>
      <c r="M142"/>
      <c r="N142"/>
      <c r="O142"/>
      <c r="P142"/>
      <c r="Q142"/>
      <c r="R142"/>
      <c r="S142"/>
      <c r="T142"/>
      <c r="U142"/>
      <c r="V142"/>
      <c r="W142"/>
      <c r="X142"/>
      <c r="Y142"/>
      <c r="Z142"/>
      <c r="AA142"/>
      <c r="AB142"/>
      <c r="AC142"/>
      <c r="AD142"/>
      <c r="AE142"/>
      <c r="AF142"/>
      <c r="AG142" s="103"/>
      <c r="AH142" s="103"/>
      <c r="AI142" s="103"/>
      <c r="AJ142" s="103"/>
      <c r="AK142" s="103"/>
      <c r="AL142" s="103"/>
      <c r="AM142" s="103"/>
      <c r="AN142" s="103"/>
      <c r="AO142" s="103"/>
      <c r="AP142" s="103"/>
      <c r="AQ142" s="103"/>
      <c r="AR142" s="103"/>
    </row>
    <row r="143" spans="1:44" ht="12.75" customHeight="1">
      <c r="A143"/>
      <c r="B143"/>
      <c r="C143"/>
      <c r="D143"/>
      <c r="E143"/>
      <c r="F143"/>
      <c r="G143"/>
      <c r="H143"/>
      <c r="I143"/>
      <c r="J143"/>
      <c r="K143"/>
      <c r="L143"/>
      <c r="M143"/>
      <c r="N143"/>
      <c r="O143"/>
      <c r="P143"/>
      <c r="Q143"/>
      <c r="R143"/>
      <c r="S143"/>
      <c r="T143"/>
      <c r="U143"/>
      <c r="V143"/>
      <c r="W143"/>
      <c r="X143"/>
      <c r="Y143"/>
      <c r="Z143"/>
      <c r="AA143"/>
      <c r="AB143"/>
      <c r="AC143"/>
      <c r="AD143"/>
      <c r="AE143"/>
      <c r="AF143"/>
      <c r="AG143" s="103"/>
      <c r="AH143" s="103"/>
      <c r="AI143" s="103"/>
      <c r="AJ143" s="103"/>
      <c r="AK143" s="103"/>
      <c r="AL143" s="103"/>
      <c r="AM143" s="103"/>
      <c r="AN143" s="103"/>
      <c r="AO143" s="103"/>
      <c r="AP143" s="103"/>
      <c r="AQ143" s="103"/>
      <c r="AR143" s="103"/>
    </row>
    <row r="144" spans="1:44" ht="12.75" customHeight="1">
      <c r="A144"/>
      <c r="B144"/>
      <c r="C144"/>
      <c r="D144"/>
      <c r="E144"/>
      <c r="F144"/>
      <c r="G144"/>
      <c r="H144"/>
      <c r="I144"/>
      <c r="J144"/>
      <c r="K144"/>
      <c r="L144"/>
      <c r="M144"/>
      <c r="N144"/>
      <c r="O144"/>
      <c r="P144"/>
      <c r="Q144"/>
      <c r="R144"/>
      <c r="S144"/>
      <c r="T144"/>
      <c r="U144"/>
      <c r="V144"/>
      <c r="W144"/>
      <c r="X144"/>
      <c r="Y144"/>
      <c r="Z144"/>
      <c r="AA144"/>
      <c r="AB144"/>
      <c r="AC144"/>
      <c r="AD144"/>
      <c r="AE144"/>
      <c r="AF144"/>
      <c r="AG144" s="103"/>
      <c r="AH144" s="103"/>
      <c r="AI144" s="103"/>
      <c r="AJ144" s="103"/>
      <c r="AK144" s="103"/>
      <c r="AL144" s="103"/>
      <c r="AM144" s="103"/>
      <c r="AN144" s="103"/>
      <c r="AO144" s="103"/>
      <c r="AP144" s="103"/>
      <c r="AQ144" s="103"/>
      <c r="AR144" s="103"/>
    </row>
    <row r="145" spans="33:44" ht="12.75" customHeight="1">
      <c r="AG145" s="103"/>
      <c r="AH145" s="103"/>
      <c r="AI145" s="103"/>
      <c r="AJ145" s="103"/>
      <c r="AK145" s="103"/>
      <c r="AL145" s="103"/>
      <c r="AM145" s="103"/>
      <c r="AN145" s="103"/>
      <c r="AO145" s="103"/>
      <c r="AP145" s="103"/>
      <c r="AQ145" s="103"/>
      <c r="AR145" s="103"/>
    </row>
    <row r="146" spans="33:44" ht="12.75" customHeight="1">
      <c r="AG146" s="103"/>
      <c r="AH146" s="103"/>
      <c r="AI146" s="103"/>
      <c r="AJ146" s="103"/>
      <c r="AK146" s="103"/>
      <c r="AL146" s="103"/>
      <c r="AM146" s="103"/>
      <c r="AN146" s="103"/>
      <c r="AO146" s="103"/>
      <c r="AP146" s="103"/>
      <c r="AQ146" s="103"/>
      <c r="AR146" s="103"/>
    </row>
    <row r="147" spans="33:44" ht="12.75" customHeight="1">
      <c r="AG147" s="103"/>
      <c r="AH147" s="103"/>
      <c r="AI147" s="103"/>
      <c r="AJ147" s="103"/>
      <c r="AK147" s="103"/>
      <c r="AL147" s="103"/>
      <c r="AM147" s="103"/>
      <c r="AN147" s="103"/>
      <c r="AO147" s="103"/>
      <c r="AP147" s="103"/>
      <c r="AQ147" s="103"/>
      <c r="AR147" s="103"/>
    </row>
    <row r="148" spans="33:44" ht="12.75" customHeight="1">
      <c r="AG148" s="103"/>
      <c r="AH148" s="103"/>
      <c r="AI148" s="103"/>
      <c r="AJ148" s="103"/>
      <c r="AK148" s="103"/>
      <c r="AL148" s="103"/>
      <c r="AM148" s="103"/>
      <c r="AN148" s="103"/>
      <c r="AO148" s="103"/>
      <c r="AP148" s="103"/>
      <c r="AQ148" s="103"/>
      <c r="AR148" s="103"/>
    </row>
    <row r="149" spans="33:44" ht="12.75" customHeight="1">
      <c r="AG149" s="103"/>
      <c r="AH149" s="103"/>
      <c r="AI149" s="103"/>
      <c r="AJ149" s="103"/>
      <c r="AK149" s="103"/>
      <c r="AL149" s="103"/>
      <c r="AM149" s="103"/>
      <c r="AN149" s="103"/>
      <c r="AO149" s="103"/>
      <c r="AP149" s="103"/>
      <c r="AQ149" s="103"/>
      <c r="AR149" s="103"/>
    </row>
    <row r="150" spans="33:44" ht="12.75" customHeight="1">
      <c r="AG150" s="103"/>
      <c r="AH150" s="103"/>
      <c r="AI150" s="103"/>
      <c r="AJ150" s="103"/>
      <c r="AK150" s="103"/>
      <c r="AL150" s="103"/>
      <c r="AM150" s="103"/>
      <c r="AN150" s="103"/>
      <c r="AO150" s="103"/>
      <c r="AP150" s="103"/>
      <c r="AQ150" s="103"/>
      <c r="AR150" s="103"/>
    </row>
    <row r="151" spans="33:44" ht="12.75" customHeight="1">
      <c r="AG151" s="103"/>
      <c r="AH151" s="103"/>
      <c r="AI151" s="103"/>
      <c r="AJ151" s="103"/>
      <c r="AK151" s="103"/>
      <c r="AL151" s="103"/>
      <c r="AM151" s="103"/>
      <c r="AN151" s="103"/>
      <c r="AO151" s="103"/>
      <c r="AP151" s="103"/>
      <c r="AQ151" s="103"/>
      <c r="AR151" s="103"/>
    </row>
    <row r="152" spans="33:44" ht="12.75" customHeight="1">
      <c r="AG152" s="103"/>
      <c r="AH152" s="103"/>
      <c r="AI152" s="103"/>
      <c r="AJ152" s="103"/>
      <c r="AK152" s="103"/>
      <c r="AL152" s="103"/>
      <c r="AM152" s="103"/>
      <c r="AN152" s="103"/>
      <c r="AO152" s="103"/>
      <c r="AP152" s="103"/>
      <c r="AQ152" s="103"/>
      <c r="AR152" s="103"/>
    </row>
    <row r="153" spans="33:44" ht="12.75" customHeight="1">
      <c r="AG153" s="103"/>
      <c r="AH153" s="103"/>
      <c r="AI153" s="103"/>
      <c r="AJ153" s="103"/>
      <c r="AK153" s="103"/>
      <c r="AL153" s="103"/>
      <c r="AM153" s="103"/>
      <c r="AN153" s="103"/>
      <c r="AO153" s="103"/>
      <c r="AP153" s="103"/>
      <c r="AQ153" s="103"/>
      <c r="AR153" s="103"/>
    </row>
    <row r="154" spans="33:44" ht="12.75" customHeight="1">
      <c r="AG154" s="103"/>
      <c r="AH154" s="103"/>
      <c r="AI154" s="103"/>
      <c r="AJ154" s="103"/>
      <c r="AK154" s="103"/>
      <c r="AL154" s="103"/>
      <c r="AM154" s="103"/>
      <c r="AN154" s="103"/>
      <c r="AO154" s="103"/>
      <c r="AP154" s="103"/>
      <c r="AQ154" s="103"/>
      <c r="AR154" s="103"/>
    </row>
    <row r="155" spans="33:44" ht="12.75" customHeight="1">
      <c r="AG155" s="103"/>
      <c r="AH155" s="103"/>
      <c r="AI155" s="103"/>
      <c r="AJ155" s="103"/>
      <c r="AK155" s="103"/>
      <c r="AL155" s="103"/>
      <c r="AM155" s="103"/>
      <c r="AN155" s="103"/>
      <c r="AO155" s="103"/>
      <c r="AP155" s="103"/>
      <c r="AQ155" s="103"/>
      <c r="AR155" s="103"/>
    </row>
    <row r="156" spans="33:44" ht="12.75" customHeight="1">
      <c r="AG156" s="103"/>
      <c r="AH156" s="103"/>
      <c r="AI156" s="103"/>
      <c r="AJ156" s="103"/>
      <c r="AK156" s="103"/>
      <c r="AL156" s="103"/>
      <c r="AM156" s="103"/>
      <c r="AN156" s="103"/>
      <c r="AO156" s="103"/>
      <c r="AP156" s="103"/>
      <c r="AQ156" s="103"/>
      <c r="AR156" s="103"/>
    </row>
    <row r="157" spans="33:44" ht="12.75" customHeight="1">
      <c r="AG157" s="103"/>
      <c r="AH157" s="103"/>
      <c r="AI157" s="103"/>
      <c r="AJ157" s="103"/>
      <c r="AK157" s="103"/>
      <c r="AL157" s="103"/>
      <c r="AM157" s="103"/>
      <c r="AN157" s="103"/>
      <c r="AO157" s="103"/>
      <c r="AP157" s="103"/>
      <c r="AQ157" s="103"/>
      <c r="AR157" s="103"/>
    </row>
    <row r="158" spans="33:44" ht="12.75" customHeight="1">
      <c r="AG158" s="103"/>
      <c r="AH158" s="103"/>
      <c r="AI158" s="103"/>
      <c r="AJ158" s="103"/>
      <c r="AK158" s="103"/>
      <c r="AL158" s="103"/>
      <c r="AM158" s="103"/>
      <c r="AN158" s="103"/>
      <c r="AO158" s="103"/>
      <c r="AP158" s="103"/>
      <c r="AQ158" s="103"/>
      <c r="AR158" s="103"/>
    </row>
    <row r="159" spans="33:44" ht="12.75" customHeight="1">
      <c r="AG159" s="103"/>
      <c r="AH159" s="103"/>
      <c r="AI159" s="103"/>
      <c r="AJ159" s="103"/>
      <c r="AK159" s="103"/>
      <c r="AL159" s="103"/>
      <c r="AM159" s="103"/>
      <c r="AN159" s="103"/>
      <c r="AO159" s="103"/>
      <c r="AP159" s="103"/>
      <c r="AQ159" s="103"/>
      <c r="AR159" s="103"/>
    </row>
    <row r="160" spans="33:44" ht="12.75" customHeight="1">
      <c r="AG160" s="103"/>
      <c r="AH160" s="103"/>
      <c r="AI160" s="103"/>
      <c r="AJ160" s="103"/>
      <c r="AK160" s="103"/>
      <c r="AL160" s="103"/>
      <c r="AM160" s="103"/>
      <c r="AN160" s="103"/>
      <c r="AO160" s="103"/>
      <c r="AP160" s="103"/>
      <c r="AQ160" s="103"/>
      <c r="AR160" s="103"/>
    </row>
    <row r="161" spans="33:44" ht="12.75" customHeight="1">
      <c r="AG161" s="103"/>
      <c r="AH161" s="103"/>
      <c r="AI161" s="103"/>
      <c r="AJ161" s="103"/>
      <c r="AK161" s="103"/>
      <c r="AL161" s="103"/>
      <c r="AM161" s="103"/>
      <c r="AN161" s="103"/>
      <c r="AO161" s="103"/>
      <c r="AP161" s="103"/>
      <c r="AQ161" s="103"/>
      <c r="AR161" s="103"/>
    </row>
    <row r="162" spans="33:44" ht="12.75" customHeight="1">
      <c r="AG162" s="103"/>
      <c r="AH162" s="103"/>
      <c r="AI162" s="103"/>
      <c r="AJ162" s="103"/>
      <c r="AK162" s="103"/>
      <c r="AL162" s="103"/>
      <c r="AM162" s="103"/>
      <c r="AN162" s="103"/>
      <c r="AO162" s="103"/>
      <c r="AP162" s="103"/>
      <c r="AQ162" s="103"/>
      <c r="AR162" s="103"/>
    </row>
    <row r="163" spans="33:44" ht="12.75" customHeight="1">
      <c r="AG163" s="103"/>
      <c r="AH163" s="103"/>
      <c r="AI163" s="103"/>
      <c r="AJ163" s="103"/>
      <c r="AK163" s="103"/>
      <c r="AL163" s="103"/>
      <c r="AM163" s="103"/>
      <c r="AN163" s="103"/>
      <c r="AO163" s="103"/>
      <c r="AP163" s="103"/>
      <c r="AQ163" s="103"/>
      <c r="AR163" s="103"/>
    </row>
    <row r="164" spans="33:44" ht="12.75" customHeight="1">
      <c r="AG164" s="103"/>
      <c r="AH164" s="103"/>
      <c r="AI164" s="103"/>
      <c r="AJ164" s="103"/>
      <c r="AK164" s="103"/>
      <c r="AL164" s="103"/>
      <c r="AM164" s="103"/>
      <c r="AN164" s="103"/>
      <c r="AO164" s="103"/>
      <c r="AP164" s="103"/>
      <c r="AQ164" s="103"/>
      <c r="AR164" s="103"/>
    </row>
    <row r="165" spans="33:44" ht="12.75" customHeight="1">
      <c r="AG165" s="103"/>
      <c r="AH165" s="103"/>
      <c r="AI165" s="103"/>
      <c r="AJ165" s="103"/>
      <c r="AK165" s="103"/>
      <c r="AL165" s="103"/>
      <c r="AM165" s="103"/>
      <c r="AN165" s="103"/>
      <c r="AO165" s="103"/>
      <c r="AP165" s="103"/>
      <c r="AQ165" s="103"/>
      <c r="AR165" s="103"/>
    </row>
    <row r="166" spans="33:44" ht="12.75" customHeight="1">
      <c r="AG166" s="103"/>
      <c r="AH166" s="103"/>
      <c r="AI166" s="103"/>
      <c r="AJ166" s="103"/>
      <c r="AK166" s="103"/>
      <c r="AL166" s="103"/>
      <c r="AM166" s="103"/>
      <c r="AN166" s="103"/>
      <c r="AO166" s="103"/>
      <c r="AP166" s="103"/>
      <c r="AQ166" s="103"/>
      <c r="AR166" s="103"/>
    </row>
    <row r="167" spans="33:44" ht="12.75" customHeight="1">
      <c r="AG167" s="103"/>
      <c r="AH167" s="103"/>
      <c r="AI167" s="103"/>
      <c r="AJ167" s="103"/>
      <c r="AK167" s="103"/>
      <c r="AL167" s="103"/>
      <c r="AM167" s="103"/>
      <c r="AN167" s="103"/>
      <c r="AO167" s="103"/>
      <c r="AP167" s="103"/>
      <c r="AQ167" s="103"/>
      <c r="AR167" s="103"/>
    </row>
    <row r="168" spans="33:44" ht="12.75" customHeight="1">
      <c r="AG168" s="103"/>
      <c r="AH168" s="103"/>
      <c r="AI168" s="103"/>
      <c r="AJ168" s="103"/>
      <c r="AK168" s="103"/>
      <c r="AL168" s="103"/>
      <c r="AM168" s="103"/>
      <c r="AN168" s="103"/>
      <c r="AO168" s="103"/>
      <c r="AP168" s="103"/>
      <c r="AQ168" s="103"/>
      <c r="AR168" s="103"/>
    </row>
    <row r="169" spans="33:44" ht="12.75" customHeight="1">
      <c r="AG169" s="103"/>
      <c r="AH169" s="103"/>
      <c r="AI169" s="103"/>
      <c r="AJ169" s="103"/>
      <c r="AK169" s="103"/>
      <c r="AL169" s="103"/>
      <c r="AM169" s="103"/>
      <c r="AN169" s="103"/>
      <c r="AO169" s="103"/>
      <c r="AP169" s="103"/>
      <c r="AQ169" s="103"/>
      <c r="AR169" s="103"/>
    </row>
    <row r="170" spans="33:44" ht="12.75" customHeight="1">
      <c r="AG170" s="103"/>
      <c r="AH170" s="103"/>
      <c r="AI170" s="103"/>
      <c r="AJ170" s="103"/>
      <c r="AK170" s="103"/>
      <c r="AL170" s="103"/>
      <c r="AM170" s="103"/>
      <c r="AN170" s="103"/>
      <c r="AO170" s="103"/>
      <c r="AP170" s="103"/>
      <c r="AQ170" s="103"/>
      <c r="AR170" s="103"/>
    </row>
    <row r="171" spans="33:44" ht="12.75" customHeight="1">
      <c r="AG171" s="103"/>
      <c r="AH171" s="103"/>
      <c r="AI171" s="103"/>
      <c r="AJ171" s="103"/>
      <c r="AK171" s="103"/>
      <c r="AL171" s="103"/>
      <c r="AM171" s="103"/>
      <c r="AN171" s="103"/>
      <c r="AO171" s="103"/>
      <c r="AP171" s="103"/>
      <c r="AQ171" s="103"/>
      <c r="AR171" s="103"/>
    </row>
    <row r="172" spans="33:44" ht="12.75" customHeight="1">
      <c r="AG172" s="103"/>
      <c r="AH172" s="103"/>
      <c r="AI172" s="103"/>
      <c r="AJ172" s="103"/>
      <c r="AK172" s="103"/>
      <c r="AL172" s="103"/>
      <c r="AM172" s="103"/>
      <c r="AN172" s="103"/>
      <c r="AO172" s="103"/>
      <c r="AP172" s="103"/>
      <c r="AQ172" s="103"/>
      <c r="AR172" s="103"/>
    </row>
    <row r="173" spans="33:44" ht="12.75" customHeight="1">
      <c r="AG173" s="103"/>
      <c r="AH173" s="103"/>
      <c r="AI173" s="103"/>
      <c r="AJ173" s="103"/>
      <c r="AK173" s="103"/>
      <c r="AL173" s="103"/>
      <c r="AM173" s="103"/>
      <c r="AN173" s="103"/>
      <c r="AO173" s="103"/>
      <c r="AP173" s="103"/>
      <c r="AQ173" s="103"/>
      <c r="AR173" s="103"/>
    </row>
    <row r="174" spans="33:44" ht="12.75" customHeight="1">
      <c r="AG174" s="103"/>
      <c r="AH174" s="103"/>
      <c r="AI174" s="103"/>
      <c r="AJ174" s="103"/>
      <c r="AK174" s="103"/>
      <c r="AL174" s="103"/>
      <c r="AM174" s="103"/>
      <c r="AN174" s="103"/>
      <c r="AO174" s="103"/>
      <c r="AP174" s="103"/>
      <c r="AQ174" s="103"/>
      <c r="AR174" s="103"/>
    </row>
    <row r="175" spans="33:44" ht="12.75" customHeight="1">
      <c r="AG175" s="103"/>
      <c r="AH175" s="103"/>
      <c r="AI175" s="103"/>
      <c r="AJ175" s="103"/>
      <c r="AK175" s="103"/>
      <c r="AL175" s="103"/>
      <c r="AM175" s="103"/>
      <c r="AN175" s="103"/>
      <c r="AO175" s="103"/>
      <c r="AP175" s="103"/>
      <c r="AQ175" s="103"/>
      <c r="AR175" s="103"/>
    </row>
    <row r="176" spans="33:44" ht="12.75" customHeight="1">
      <c r="AG176" s="103"/>
      <c r="AH176" s="103"/>
      <c r="AI176" s="103"/>
      <c r="AJ176" s="103"/>
      <c r="AK176" s="103"/>
      <c r="AL176" s="103"/>
      <c r="AM176" s="103"/>
      <c r="AN176" s="103"/>
      <c r="AO176" s="103"/>
      <c r="AP176" s="103"/>
      <c r="AQ176" s="103"/>
      <c r="AR176" s="103"/>
    </row>
    <row r="177" spans="33:44" ht="12.75" customHeight="1">
      <c r="AG177" s="103"/>
      <c r="AH177" s="103"/>
      <c r="AI177" s="103"/>
      <c r="AJ177" s="103"/>
      <c r="AK177" s="103"/>
      <c r="AL177" s="103"/>
      <c r="AM177" s="103"/>
      <c r="AN177" s="103"/>
      <c r="AO177" s="103"/>
      <c r="AP177" s="103"/>
      <c r="AQ177" s="103"/>
      <c r="AR177" s="103"/>
    </row>
    <row r="178" spans="33:44" ht="12.75" customHeight="1">
      <c r="AG178" s="103"/>
      <c r="AH178" s="103"/>
      <c r="AI178" s="103"/>
      <c r="AJ178" s="103"/>
      <c r="AK178" s="103"/>
      <c r="AL178" s="103"/>
      <c r="AM178" s="103"/>
      <c r="AN178" s="103"/>
      <c r="AO178" s="103"/>
      <c r="AP178" s="103"/>
      <c r="AQ178" s="103"/>
      <c r="AR178" s="103"/>
    </row>
    <row r="179" spans="33:44" ht="12.75" customHeight="1">
      <c r="AG179" s="103"/>
      <c r="AH179" s="103"/>
      <c r="AI179" s="103"/>
      <c r="AJ179" s="103"/>
      <c r="AK179" s="103"/>
      <c r="AL179" s="103"/>
      <c r="AM179" s="103"/>
      <c r="AN179" s="103"/>
      <c r="AO179" s="103"/>
      <c r="AP179" s="103"/>
      <c r="AQ179" s="103"/>
      <c r="AR179" s="103"/>
    </row>
    <row r="180" spans="33:44" ht="12.75" customHeight="1">
      <c r="AG180" s="103"/>
      <c r="AH180" s="103"/>
      <c r="AI180" s="103"/>
      <c r="AJ180" s="103"/>
      <c r="AK180" s="103"/>
      <c r="AL180" s="103"/>
      <c r="AM180" s="103"/>
      <c r="AN180" s="103"/>
      <c r="AO180" s="103"/>
      <c r="AP180" s="103"/>
      <c r="AQ180" s="103"/>
      <c r="AR180" s="103"/>
    </row>
    <row r="181" spans="33:44" ht="12.75" customHeight="1">
      <c r="AG181" s="103"/>
      <c r="AH181" s="103"/>
      <c r="AI181" s="103"/>
      <c r="AJ181" s="103"/>
      <c r="AK181" s="103"/>
      <c r="AL181" s="103"/>
      <c r="AM181" s="103"/>
      <c r="AN181" s="103"/>
      <c r="AO181" s="103"/>
      <c r="AP181" s="103"/>
      <c r="AQ181" s="103"/>
      <c r="AR181" s="103"/>
    </row>
    <row r="182" spans="33:44" ht="12.75" customHeight="1">
      <c r="AG182" s="103"/>
      <c r="AH182" s="103"/>
      <c r="AI182" s="103"/>
      <c r="AJ182" s="103"/>
      <c r="AK182" s="103"/>
      <c r="AL182" s="103"/>
      <c r="AM182" s="103"/>
      <c r="AN182" s="103"/>
      <c r="AO182" s="103"/>
      <c r="AP182" s="103"/>
      <c r="AQ182" s="103"/>
      <c r="AR182" s="103"/>
    </row>
    <row r="183" spans="33:44" ht="12.75" customHeight="1">
      <c r="AG183" s="103"/>
      <c r="AH183" s="103"/>
      <c r="AI183" s="103"/>
      <c r="AJ183" s="103"/>
      <c r="AK183" s="103"/>
      <c r="AL183" s="103"/>
      <c r="AM183" s="103"/>
      <c r="AN183" s="103"/>
      <c r="AO183" s="103"/>
      <c r="AP183" s="103"/>
      <c r="AQ183" s="103"/>
      <c r="AR183" s="103"/>
    </row>
    <row r="184" spans="33:44" ht="12.75" customHeight="1">
      <c r="AG184" s="103"/>
      <c r="AH184" s="103"/>
      <c r="AI184" s="103"/>
      <c r="AJ184" s="103"/>
      <c r="AK184" s="103"/>
      <c r="AL184" s="103"/>
      <c r="AM184" s="103"/>
      <c r="AN184" s="103"/>
      <c r="AO184" s="103"/>
      <c r="AP184" s="103"/>
      <c r="AQ184" s="103"/>
      <c r="AR184" s="103"/>
    </row>
    <row r="185" spans="33:44" ht="12.75" customHeight="1">
      <c r="AG185" s="103"/>
      <c r="AH185" s="103"/>
      <c r="AI185" s="103"/>
      <c r="AJ185" s="103"/>
      <c r="AK185" s="103"/>
      <c r="AL185" s="103"/>
      <c r="AM185" s="103"/>
      <c r="AN185" s="103"/>
      <c r="AO185" s="103"/>
      <c r="AP185" s="103"/>
      <c r="AQ185" s="103"/>
      <c r="AR185" s="103"/>
    </row>
    <row r="186" spans="33:44" ht="12.75" customHeight="1">
      <c r="AG186" s="103"/>
      <c r="AH186" s="103"/>
      <c r="AI186" s="103"/>
      <c r="AJ186" s="103"/>
      <c r="AK186" s="103"/>
      <c r="AL186" s="103"/>
      <c r="AM186" s="103"/>
      <c r="AN186" s="103"/>
      <c r="AO186" s="103"/>
      <c r="AP186" s="103"/>
      <c r="AQ186" s="103"/>
      <c r="AR186" s="103"/>
    </row>
    <row r="187" spans="33:44" ht="12.75" customHeight="1">
      <c r="AG187" s="103"/>
      <c r="AH187" s="103"/>
      <c r="AI187" s="103"/>
      <c r="AJ187" s="103"/>
      <c r="AK187" s="103"/>
      <c r="AL187" s="103"/>
      <c r="AM187" s="103"/>
      <c r="AN187" s="103"/>
      <c r="AO187" s="103"/>
      <c r="AP187" s="103"/>
      <c r="AQ187" s="103"/>
      <c r="AR187" s="103"/>
    </row>
    <row r="188" spans="33:44" ht="12.75" customHeight="1">
      <c r="AG188" s="103"/>
      <c r="AH188" s="103"/>
      <c r="AI188" s="103"/>
      <c r="AJ188" s="103"/>
      <c r="AK188" s="103"/>
      <c r="AL188" s="103"/>
      <c r="AM188" s="103"/>
      <c r="AN188" s="103"/>
      <c r="AO188" s="103"/>
      <c r="AP188" s="103"/>
      <c r="AQ188" s="103"/>
      <c r="AR188" s="103"/>
    </row>
    <row r="189" spans="33:44" ht="12.75" customHeight="1">
      <c r="AG189" s="103"/>
      <c r="AH189" s="103"/>
      <c r="AI189" s="103"/>
      <c r="AJ189" s="103"/>
      <c r="AK189" s="103"/>
      <c r="AL189" s="103"/>
      <c r="AM189" s="103"/>
      <c r="AN189" s="103"/>
      <c r="AO189" s="103"/>
      <c r="AP189" s="103"/>
      <c r="AQ189" s="103"/>
      <c r="AR189" s="103"/>
    </row>
    <row r="190" spans="33:44" ht="12.75" customHeight="1">
      <c r="AG190" s="103"/>
      <c r="AH190" s="103"/>
      <c r="AI190" s="103"/>
      <c r="AJ190" s="103"/>
      <c r="AK190" s="103"/>
      <c r="AL190" s="103"/>
      <c r="AM190" s="103"/>
      <c r="AN190" s="103"/>
      <c r="AO190" s="103"/>
      <c r="AP190" s="103"/>
      <c r="AQ190" s="103"/>
      <c r="AR190" s="103"/>
    </row>
    <row r="191" spans="33:44" ht="12.75" customHeight="1">
      <c r="AG191" s="103"/>
      <c r="AH191" s="103"/>
      <c r="AI191" s="103"/>
      <c r="AJ191" s="103"/>
      <c r="AK191" s="103"/>
      <c r="AL191" s="103"/>
      <c r="AM191" s="103"/>
      <c r="AN191" s="103"/>
      <c r="AO191" s="103"/>
      <c r="AP191" s="103"/>
      <c r="AQ191" s="103"/>
      <c r="AR191" s="103"/>
    </row>
    <row r="192" spans="33:44" ht="12.75" customHeight="1">
      <c r="AG192" s="103"/>
      <c r="AH192" s="103"/>
      <c r="AI192" s="103"/>
      <c r="AJ192" s="103"/>
      <c r="AK192" s="103"/>
      <c r="AL192" s="103"/>
      <c r="AM192" s="103"/>
      <c r="AN192" s="103"/>
      <c r="AO192" s="103"/>
      <c r="AP192" s="103"/>
      <c r="AQ192" s="103"/>
      <c r="AR192" s="103"/>
    </row>
    <row r="193" spans="33:44" ht="12.75" customHeight="1">
      <c r="AG193" s="103"/>
      <c r="AH193" s="103"/>
      <c r="AI193" s="103"/>
      <c r="AJ193" s="103"/>
      <c r="AK193" s="103"/>
      <c r="AL193" s="103"/>
      <c r="AM193" s="103"/>
      <c r="AN193" s="103"/>
      <c r="AO193" s="103"/>
      <c r="AP193" s="103"/>
      <c r="AQ193" s="103"/>
      <c r="AR193" s="103"/>
    </row>
    <row r="194" spans="33:44" ht="12.75" customHeight="1">
      <c r="AG194" s="103"/>
      <c r="AH194" s="103"/>
      <c r="AI194" s="103"/>
      <c r="AJ194" s="103"/>
      <c r="AK194" s="103"/>
      <c r="AL194" s="103"/>
      <c r="AM194" s="103"/>
      <c r="AN194" s="103"/>
      <c r="AO194" s="103"/>
      <c r="AP194" s="103"/>
      <c r="AQ194" s="103"/>
      <c r="AR194" s="103"/>
    </row>
    <row r="195" spans="33:44" ht="12.75" customHeight="1">
      <c r="AG195" s="103"/>
      <c r="AH195" s="103"/>
      <c r="AI195" s="103"/>
      <c r="AJ195" s="103"/>
      <c r="AK195" s="103"/>
      <c r="AL195" s="103"/>
      <c r="AM195" s="103"/>
      <c r="AN195" s="103"/>
      <c r="AO195" s="103"/>
      <c r="AP195" s="103"/>
      <c r="AQ195" s="103"/>
      <c r="AR195" s="103"/>
    </row>
    <row r="196" spans="33:44" ht="12.75" customHeight="1">
      <c r="AG196" s="103"/>
      <c r="AH196" s="103"/>
      <c r="AI196" s="103"/>
      <c r="AJ196" s="103"/>
      <c r="AK196" s="103"/>
      <c r="AL196" s="103"/>
      <c r="AM196" s="103"/>
      <c r="AN196" s="103"/>
      <c r="AO196" s="103"/>
      <c r="AP196" s="103"/>
      <c r="AQ196" s="103"/>
      <c r="AR196" s="103"/>
    </row>
    <row r="197" spans="33:44" ht="12.75" customHeight="1">
      <c r="AG197" s="103"/>
      <c r="AH197" s="103"/>
      <c r="AI197" s="103"/>
      <c r="AJ197" s="103"/>
      <c r="AK197" s="103"/>
      <c r="AL197" s="103"/>
      <c r="AM197" s="103"/>
      <c r="AN197" s="103"/>
      <c r="AO197" s="103"/>
      <c r="AP197" s="103"/>
      <c r="AQ197" s="103"/>
      <c r="AR197" s="103"/>
    </row>
    <row r="198" spans="33:44" ht="12.75" customHeight="1">
      <c r="AG198" s="103"/>
      <c r="AH198" s="103"/>
      <c r="AI198" s="103"/>
      <c r="AJ198" s="103"/>
      <c r="AK198" s="103"/>
      <c r="AL198" s="103"/>
      <c r="AM198" s="103"/>
      <c r="AN198" s="103"/>
      <c r="AO198" s="103"/>
      <c r="AP198" s="103"/>
      <c r="AQ198" s="103"/>
      <c r="AR198" s="103"/>
    </row>
    <row r="199" spans="33:44" ht="12.75" customHeight="1">
      <c r="AG199" s="103"/>
      <c r="AH199" s="103"/>
      <c r="AI199" s="103"/>
      <c r="AJ199" s="103"/>
      <c r="AK199" s="103"/>
      <c r="AL199" s="103"/>
      <c r="AM199" s="103"/>
      <c r="AN199" s="103"/>
      <c r="AO199" s="103"/>
      <c r="AP199" s="103"/>
      <c r="AQ199" s="103"/>
      <c r="AR199" s="103"/>
    </row>
    <row r="200" spans="33:44" ht="12.75" customHeight="1">
      <c r="AG200" s="103"/>
      <c r="AH200" s="103"/>
      <c r="AI200" s="103"/>
      <c r="AJ200" s="103"/>
      <c r="AK200" s="103"/>
      <c r="AL200" s="103"/>
      <c r="AM200" s="103"/>
      <c r="AN200" s="103"/>
      <c r="AO200" s="103"/>
      <c r="AP200" s="103"/>
      <c r="AQ200" s="103"/>
      <c r="AR200" s="103"/>
    </row>
    <row r="201" spans="33:44" ht="12.75" customHeight="1">
      <c r="AG201" s="103"/>
      <c r="AH201" s="103"/>
      <c r="AI201" s="103"/>
      <c r="AJ201" s="103"/>
      <c r="AK201" s="103"/>
      <c r="AL201" s="103"/>
      <c r="AM201" s="103"/>
      <c r="AN201" s="103"/>
      <c r="AO201" s="103"/>
      <c r="AP201" s="103"/>
      <c r="AQ201" s="103"/>
      <c r="AR201" s="103"/>
    </row>
    <row r="202" spans="33:44" ht="12.75" customHeight="1">
      <c r="AG202" s="103"/>
      <c r="AH202" s="103"/>
      <c r="AI202" s="103"/>
      <c r="AJ202" s="103"/>
      <c r="AK202" s="103"/>
      <c r="AL202" s="103"/>
      <c r="AM202" s="103"/>
      <c r="AN202" s="103"/>
      <c r="AO202" s="103"/>
      <c r="AP202" s="103"/>
      <c r="AQ202" s="103"/>
      <c r="AR202" s="103"/>
    </row>
    <row r="203" spans="33:44" ht="12.75" customHeight="1">
      <c r="AG203" s="103"/>
      <c r="AH203" s="103"/>
      <c r="AI203" s="103"/>
      <c r="AJ203" s="103"/>
      <c r="AK203" s="103"/>
      <c r="AL203" s="103"/>
      <c r="AM203" s="103"/>
      <c r="AN203" s="103"/>
      <c r="AO203" s="103"/>
      <c r="AP203" s="103"/>
      <c r="AQ203" s="103"/>
      <c r="AR203" s="103"/>
    </row>
    <row r="204" spans="33:44" ht="12.75" customHeight="1">
      <c r="AG204" s="103"/>
      <c r="AH204" s="103"/>
      <c r="AI204" s="103"/>
      <c r="AJ204" s="103"/>
      <c r="AK204" s="103"/>
      <c r="AL204" s="103"/>
      <c r="AM204" s="103"/>
      <c r="AN204" s="103"/>
      <c r="AO204" s="103"/>
      <c r="AP204" s="103"/>
      <c r="AQ204" s="103"/>
      <c r="AR204" s="103"/>
    </row>
    <row r="205" spans="33:44" ht="12.75" customHeight="1">
      <c r="AG205" s="103"/>
      <c r="AH205" s="103"/>
      <c r="AI205" s="103"/>
      <c r="AJ205" s="103"/>
      <c r="AK205" s="103"/>
      <c r="AL205" s="103"/>
      <c r="AM205" s="103"/>
      <c r="AN205" s="103"/>
      <c r="AO205" s="103"/>
      <c r="AP205" s="103"/>
      <c r="AQ205" s="103"/>
      <c r="AR205" s="103"/>
    </row>
    <row r="206" spans="33:44" ht="12.75" customHeight="1">
      <c r="AG206" s="103"/>
      <c r="AH206" s="103"/>
      <c r="AI206" s="103"/>
      <c r="AJ206" s="103"/>
      <c r="AK206" s="103"/>
      <c r="AL206" s="103"/>
      <c r="AM206" s="103"/>
      <c r="AN206" s="103"/>
      <c r="AO206" s="103"/>
      <c r="AP206" s="103"/>
      <c r="AQ206" s="103"/>
      <c r="AR206" s="103"/>
    </row>
    <row r="207" spans="33:44" ht="12.75" customHeight="1">
      <c r="AG207" s="103"/>
      <c r="AH207" s="103"/>
      <c r="AI207" s="103"/>
      <c r="AJ207" s="103"/>
      <c r="AK207" s="103"/>
      <c r="AL207" s="103"/>
      <c r="AM207" s="103"/>
      <c r="AN207" s="103"/>
      <c r="AO207" s="103"/>
      <c r="AP207" s="103"/>
      <c r="AQ207" s="103"/>
      <c r="AR207" s="103"/>
    </row>
    <row r="208" spans="33:44" ht="12.75" customHeight="1">
      <c r="AG208" s="103"/>
      <c r="AH208" s="103"/>
      <c r="AI208" s="103"/>
      <c r="AJ208" s="103"/>
      <c r="AK208" s="103"/>
      <c r="AL208" s="103"/>
      <c r="AM208" s="103"/>
      <c r="AN208" s="103"/>
      <c r="AO208" s="103"/>
      <c r="AP208" s="103"/>
      <c r="AQ208" s="103"/>
      <c r="AR208" s="103"/>
    </row>
    <row r="209" spans="33:44" ht="12.75" customHeight="1">
      <c r="AG209" s="103"/>
      <c r="AH209" s="103"/>
      <c r="AI209" s="103"/>
      <c r="AJ209" s="103"/>
      <c r="AK209" s="103"/>
      <c r="AL209" s="103"/>
      <c r="AM209" s="103"/>
      <c r="AN209" s="103"/>
      <c r="AO209" s="103"/>
      <c r="AP209" s="103"/>
      <c r="AQ209" s="103"/>
      <c r="AR209" s="103"/>
    </row>
    <row r="210" spans="33:44" ht="12.75" customHeight="1">
      <c r="AG210" s="103"/>
      <c r="AH210" s="103"/>
      <c r="AI210" s="103"/>
      <c r="AJ210" s="103"/>
      <c r="AK210" s="103"/>
      <c r="AL210" s="103"/>
      <c r="AM210" s="103"/>
      <c r="AN210" s="103"/>
      <c r="AO210" s="103"/>
      <c r="AP210" s="103"/>
      <c r="AQ210" s="103"/>
      <c r="AR210" s="103"/>
    </row>
    <row r="211" spans="33:44" ht="12.75" customHeight="1">
      <c r="AG211" s="103"/>
      <c r="AH211" s="103"/>
      <c r="AI211" s="103"/>
      <c r="AJ211" s="103"/>
      <c r="AK211" s="103"/>
      <c r="AL211" s="103"/>
      <c r="AM211" s="103"/>
      <c r="AN211" s="103"/>
      <c r="AO211" s="103"/>
      <c r="AP211" s="103"/>
      <c r="AQ211" s="103"/>
      <c r="AR211" s="103"/>
    </row>
    <row r="212" spans="33:44" ht="12.75" customHeight="1">
      <c r="AG212" s="103"/>
      <c r="AH212" s="103"/>
      <c r="AI212" s="103"/>
      <c r="AJ212" s="103"/>
      <c r="AK212" s="103"/>
      <c r="AL212" s="103"/>
      <c r="AM212" s="103"/>
      <c r="AN212" s="103"/>
      <c r="AO212" s="103"/>
      <c r="AP212" s="103"/>
      <c r="AQ212" s="103"/>
      <c r="AR212" s="103"/>
    </row>
    <row r="213" spans="33:44" ht="12.75" customHeight="1">
      <c r="AG213" s="103"/>
      <c r="AH213" s="103"/>
      <c r="AI213" s="103"/>
      <c r="AJ213" s="103"/>
      <c r="AK213" s="103"/>
      <c r="AL213" s="103"/>
      <c r="AM213" s="103"/>
      <c r="AN213" s="103"/>
      <c r="AO213" s="103"/>
      <c r="AP213" s="103"/>
      <c r="AQ213" s="103"/>
      <c r="AR213" s="103"/>
    </row>
    <row r="214" spans="33:44" ht="12.75" customHeight="1">
      <c r="AG214" s="103"/>
      <c r="AH214" s="103"/>
      <c r="AI214" s="103"/>
      <c r="AJ214" s="103"/>
      <c r="AK214" s="103"/>
      <c r="AL214" s="103"/>
      <c r="AM214" s="103"/>
      <c r="AN214" s="103"/>
      <c r="AO214" s="103"/>
      <c r="AP214" s="103"/>
      <c r="AQ214" s="103"/>
      <c r="AR214" s="103"/>
    </row>
    <row r="215" spans="33:44" ht="12.75" customHeight="1">
      <c r="AG215" s="103"/>
      <c r="AH215" s="103"/>
      <c r="AI215" s="103"/>
      <c r="AJ215" s="103"/>
      <c r="AK215" s="103"/>
      <c r="AL215" s="103"/>
      <c r="AM215" s="103"/>
      <c r="AN215" s="103"/>
      <c r="AO215" s="103"/>
      <c r="AP215" s="103"/>
      <c r="AQ215" s="103"/>
      <c r="AR215" s="103"/>
    </row>
    <row r="216" spans="33:44" ht="12.75" customHeight="1">
      <c r="AG216" s="103"/>
      <c r="AH216" s="103"/>
      <c r="AI216" s="103"/>
      <c r="AJ216" s="103"/>
      <c r="AK216" s="103"/>
      <c r="AL216" s="103"/>
      <c r="AM216" s="103"/>
      <c r="AN216" s="103"/>
      <c r="AO216" s="103"/>
      <c r="AP216" s="103"/>
      <c r="AQ216" s="103"/>
      <c r="AR216" s="103"/>
    </row>
    <row r="217" spans="33:44" ht="12.75" customHeight="1">
      <c r="AG217" s="103"/>
      <c r="AH217" s="103"/>
      <c r="AI217" s="103"/>
      <c r="AJ217" s="103"/>
      <c r="AK217" s="103"/>
      <c r="AL217" s="103"/>
      <c r="AM217" s="103"/>
      <c r="AN217" s="103"/>
      <c r="AO217" s="103"/>
      <c r="AP217" s="103"/>
      <c r="AQ217" s="103"/>
      <c r="AR217" s="103"/>
    </row>
    <row r="218" spans="33:44" ht="12.75" customHeight="1">
      <c r="AG218" s="103"/>
      <c r="AH218" s="103"/>
      <c r="AI218" s="103"/>
      <c r="AJ218" s="103"/>
      <c r="AK218" s="103"/>
      <c r="AL218" s="103"/>
      <c r="AM218" s="103"/>
      <c r="AN218" s="103"/>
      <c r="AO218" s="103"/>
      <c r="AP218" s="103"/>
      <c r="AQ218" s="103"/>
      <c r="AR218" s="103"/>
    </row>
    <row r="219" spans="33:44" ht="12.75" customHeight="1">
      <c r="AG219" s="103"/>
      <c r="AH219" s="103"/>
      <c r="AI219" s="103"/>
      <c r="AJ219" s="103"/>
      <c r="AK219" s="103"/>
      <c r="AL219" s="103"/>
      <c r="AM219" s="103"/>
      <c r="AN219" s="103"/>
      <c r="AO219" s="103"/>
      <c r="AP219" s="103"/>
      <c r="AQ219" s="103"/>
      <c r="AR219" s="103"/>
    </row>
    <row r="220" spans="33:44" ht="12.75" customHeight="1">
      <c r="AG220" s="103"/>
      <c r="AH220" s="103"/>
      <c r="AI220" s="103"/>
      <c r="AJ220" s="103"/>
      <c r="AK220" s="103"/>
      <c r="AL220" s="103"/>
      <c r="AM220" s="103"/>
      <c r="AN220" s="103"/>
      <c r="AO220" s="103"/>
      <c r="AP220" s="103"/>
      <c r="AQ220" s="103"/>
      <c r="AR220" s="103"/>
    </row>
    <row r="221" spans="33:44" ht="12.75" customHeight="1">
      <c r="AG221" s="103"/>
      <c r="AH221" s="103"/>
      <c r="AI221" s="103"/>
      <c r="AJ221" s="103"/>
      <c r="AK221" s="103"/>
      <c r="AL221" s="103"/>
      <c r="AM221" s="103"/>
      <c r="AN221" s="103"/>
      <c r="AO221" s="103"/>
      <c r="AP221" s="103"/>
      <c r="AQ221" s="103"/>
      <c r="AR221" s="103"/>
    </row>
    <row r="222" spans="33:44" ht="12.75" customHeight="1">
      <c r="AG222" s="103"/>
      <c r="AH222" s="103"/>
      <c r="AI222" s="103"/>
      <c r="AJ222" s="103"/>
      <c r="AK222" s="103"/>
      <c r="AL222" s="103"/>
      <c r="AM222" s="103"/>
      <c r="AN222" s="103"/>
      <c r="AO222" s="103"/>
      <c r="AP222" s="103"/>
      <c r="AQ222" s="103"/>
      <c r="AR222" s="103"/>
    </row>
    <row r="223" spans="33:44" ht="12.75" customHeight="1">
      <c r="AG223" s="103"/>
      <c r="AH223" s="103"/>
      <c r="AI223" s="103"/>
      <c r="AJ223" s="103"/>
      <c r="AK223" s="103"/>
      <c r="AL223" s="103"/>
      <c r="AM223" s="103"/>
      <c r="AN223" s="103"/>
      <c r="AO223" s="103"/>
      <c r="AP223" s="103"/>
      <c r="AQ223" s="103"/>
      <c r="AR223" s="103"/>
    </row>
    <row r="224" spans="33:44" ht="12.75" customHeight="1">
      <c r="AG224" s="103"/>
      <c r="AH224" s="103"/>
      <c r="AI224" s="103"/>
      <c r="AJ224" s="103"/>
      <c r="AK224" s="103"/>
      <c r="AL224" s="103"/>
      <c r="AM224" s="103"/>
      <c r="AN224" s="103"/>
      <c r="AO224" s="103"/>
      <c r="AP224" s="103"/>
      <c r="AQ224" s="103"/>
      <c r="AR224" s="103"/>
    </row>
    <row r="225" spans="33:44" ht="12.75" customHeight="1">
      <c r="AG225" s="103"/>
      <c r="AH225" s="103"/>
      <c r="AI225" s="103"/>
      <c r="AJ225" s="103"/>
      <c r="AK225" s="103"/>
      <c r="AL225" s="103"/>
      <c r="AM225" s="103"/>
      <c r="AN225" s="103"/>
      <c r="AO225" s="103"/>
      <c r="AP225" s="103"/>
      <c r="AQ225" s="103"/>
      <c r="AR225" s="103"/>
    </row>
    <row r="226" spans="33:44" ht="12.75" customHeight="1">
      <c r="AG226" s="103"/>
      <c r="AH226" s="103"/>
      <c r="AI226" s="103"/>
      <c r="AJ226" s="103"/>
      <c r="AK226" s="103"/>
      <c r="AL226" s="103"/>
      <c r="AM226" s="103"/>
      <c r="AN226" s="103"/>
      <c r="AO226" s="103"/>
      <c r="AP226" s="103"/>
      <c r="AQ226" s="103"/>
      <c r="AR226" s="103"/>
    </row>
    <row r="227" spans="33:44" ht="12.75" customHeight="1">
      <c r="AG227" s="103"/>
      <c r="AH227" s="103"/>
      <c r="AI227" s="103"/>
      <c r="AJ227" s="103"/>
      <c r="AK227" s="103"/>
      <c r="AL227" s="103"/>
      <c r="AM227" s="103"/>
      <c r="AN227" s="103"/>
      <c r="AO227" s="103"/>
      <c r="AP227" s="103"/>
      <c r="AQ227" s="103"/>
      <c r="AR227" s="103"/>
    </row>
    <row r="228" spans="33:44" ht="12.75" customHeight="1">
      <c r="AG228" s="103"/>
      <c r="AH228" s="103"/>
      <c r="AI228" s="103"/>
      <c r="AJ228" s="103"/>
      <c r="AK228" s="103"/>
      <c r="AL228" s="103"/>
      <c r="AM228" s="103"/>
      <c r="AN228" s="103"/>
      <c r="AO228" s="103"/>
      <c r="AP228" s="103"/>
      <c r="AQ228" s="103"/>
      <c r="AR228" s="103"/>
    </row>
    <row r="229" spans="33:44" ht="12.75" customHeight="1">
      <c r="AG229" s="103"/>
      <c r="AH229" s="103"/>
      <c r="AI229" s="103"/>
      <c r="AJ229" s="103"/>
      <c r="AK229" s="103"/>
      <c r="AL229" s="103"/>
      <c r="AM229" s="103"/>
      <c r="AN229" s="103"/>
      <c r="AO229" s="103"/>
      <c r="AP229" s="103"/>
      <c r="AQ229" s="103"/>
      <c r="AR229" s="103"/>
    </row>
    <row r="230" spans="33:44" ht="12.75" customHeight="1">
      <c r="AG230" s="103"/>
      <c r="AH230" s="103"/>
      <c r="AI230" s="103"/>
      <c r="AJ230" s="103"/>
      <c r="AK230" s="103"/>
      <c r="AL230" s="103"/>
      <c r="AM230" s="103"/>
      <c r="AN230" s="103"/>
      <c r="AO230" s="103"/>
      <c r="AP230" s="103"/>
      <c r="AQ230" s="103"/>
      <c r="AR230" s="103"/>
    </row>
    <row r="231" spans="33:44" ht="12.75" customHeight="1">
      <c r="AG231" s="103"/>
      <c r="AH231" s="103"/>
      <c r="AI231" s="103"/>
      <c r="AJ231" s="103"/>
      <c r="AK231" s="103"/>
      <c r="AL231" s="103"/>
      <c r="AM231" s="103"/>
      <c r="AN231" s="103"/>
      <c r="AO231" s="103"/>
      <c r="AP231" s="103"/>
      <c r="AQ231" s="103"/>
      <c r="AR231" s="103"/>
    </row>
    <row r="232" spans="33:44" ht="12.75" customHeight="1">
      <c r="AG232" s="103"/>
      <c r="AH232" s="103"/>
      <c r="AI232" s="103"/>
      <c r="AJ232" s="103"/>
      <c r="AK232" s="103"/>
      <c r="AL232" s="103"/>
      <c r="AM232" s="103"/>
      <c r="AN232" s="103"/>
      <c r="AO232" s="103"/>
      <c r="AP232" s="103"/>
      <c r="AQ232" s="103"/>
      <c r="AR232" s="103"/>
    </row>
    <row r="233" spans="33:44" ht="12.75" customHeight="1">
      <c r="AG233" s="103"/>
      <c r="AH233" s="103"/>
      <c r="AI233" s="103"/>
      <c r="AJ233" s="103"/>
      <c r="AK233" s="103"/>
      <c r="AL233" s="103"/>
      <c r="AM233" s="103"/>
      <c r="AN233" s="103"/>
      <c r="AO233" s="103"/>
      <c r="AP233" s="103"/>
      <c r="AQ233" s="103"/>
      <c r="AR233" s="103"/>
    </row>
    <row r="234" spans="33:44" ht="12.75" customHeight="1">
      <c r="AG234" s="103"/>
      <c r="AH234" s="103"/>
      <c r="AI234" s="103"/>
      <c r="AJ234" s="103"/>
      <c r="AK234" s="103"/>
      <c r="AL234" s="103"/>
      <c r="AM234" s="103"/>
      <c r="AN234" s="103"/>
      <c r="AO234" s="103"/>
      <c r="AP234" s="103"/>
      <c r="AQ234" s="103"/>
      <c r="AR234" s="103"/>
    </row>
    <row r="235" spans="33:44" ht="12.75" customHeight="1">
      <c r="AG235" s="103"/>
      <c r="AH235" s="103"/>
      <c r="AI235" s="103"/>
      <c r="AJ235" s="103"/>
      <c r="AK235" s="103"/>
      <c r="AL235" s="103"/>
      <c r="AM235" s="103"/>
      <c r="AN235" s="103"/>
      <c r="AO235" s="103"/>
      <c r="AP235" s="103"/>
      <c r="AQ235" s="103"/>
      <c r="AR235" s="103"/>
    </row>
    <row r="236" spans="33:44" ht="12.75" customHeight="1">
      <c r="AG236" s="103"/>
      <c r="AH236" s="103"/>
      <c r="AI236" s="103"/>
      <c r="AJ236" s="103"/>
      <c r="AK236" s="103"/>
      <c r="AL236" s="103"/>
      <c r="AM236" s="103"/>
      <c r="AN236" s="103"/>
      <c r="AO236" s="103"/>
      <c r="AP236" s="103"/>
      <c r="AQ236" s="103"/>
      <c r="AR236" s="103"/>
    </row>
    <row r="237" spans="33:44" ht="12.75" customHeight="1">
      <c r="AG237" s="103"/>
      <c r="AH237" s="103"/>
      <c r="AI237" s="103"/>
      <c r="AJ237" s="103"/>
      <c r="AK237" s="103"/>
      <c r="AL237" s="103"/>
      <c r="AM237" s="103"/>
      <c r="AN237" s="103"/>
      <c r="AO237" s="103"/>
      <c r="AP237" s="103"/>
      <c r="AQ237" s="103"/>
      <c r="AR237" s="103"/>
    </row>
    <row r="238" spans="33:44" ht="12.75" customHeight="1">
      <c r="AG238" s="103"/>
      <c r="AH238" s="103"/>
      <c r="AI238" s="103"/>
      <c r="AJ238" s="103"/>
      <c r="AK238" s="103"/>
      <c r="AL238" s="103"/>
      <c r="AM238" s="103"/>
      <c r="AN238" s="103"/>
      <c r="AO238" s="103"/>
      <c r="AP238" s="103"/>
      <c r="AQ238" s="103"/>
      <c r="AR238" s="103"/>
    </row>
    <row r="239" spans="33:44" ht="12.75" customHeight="1">
      <c r="AG239" s="103"/>
      <c r="AH239" s="103"/>
      <c r="AI239" s="103"/>
      <c r="AJ239" s="103"/>
      <c r="AK239" s="103"/>
      <c r="AL239" s="103"/>
      <c r="AM239" s="103"/>
      <c r="AN239" s="103"/>
      <c r="AO239" s="103"/>
      <c r="AP239" s="103"/>
      <c r="AQ239" s="103"/>
      <c r="AR239" s="103"/>
    </row>
    <row r="240" spans="33:44" ht="12.75" customHeight="1">
      <c r="AG240" s="103"/>
      <c r="AH240" s="103"/>
      <c r="AI240" s="103"/>
      <c r="AJ240" s="103"/>
      <c r="AK240" s="103"/>
      <c r="AL240" s="103"/>
      <c r="AM240" s="103"/>
      <c r="AN240" s="103"/>
      <c r="AO240" s="103"/>
      <c r="AP240" s="103"/>
      <c r="AQ240" s="103"/>
      <c r="AR240" s="103"/>
    </row>
    <row r="241" spans="33:44" ht="12.75" customHeight="1">
      <c r="AG241" s="103"/>
      <c r="AH241" s="103"/>
      <c r="AI241" s="103"/>
      <c r="AJ241" s="103"/>
      <c r="AK241" s="103"/>
      <c r="AL241" s="103"/>
      <c r="AM241" s="103"/>
      <c r="AN241" s="103"/>
      <c r="AO241" s="103"/>
      <c r="AP241" s="103"/>
      <c r="AQ241" s="103"/>
      <c r="AR241" s="103"/>
    </row>
    <row r="242" spans="33:44" ht="12.75" customHeight="1">
      <c r="AG242" s="103"/>
      <c r="AH242" s="103"/>
      <c r="AI242" s="103"/>
      <c r="AJ242" s="103"/>
      <c r="AK242" s="103"/>
      <c r="AL242" s="103"/>
      <c r="AM242" s="103"/>
      <c r="AN242" s="103"/>
      <c r="AO242" s="103"/>
      <c r="AP242" s="103"/>
      <c r="AQ242" s="103"/>
      <c r="AR242" s="103"/>
    </row>
    <row r="243" spans="33:44" ht="12.75" customHeight="1">
      <c r="AG243" s="103"/>
      <c r="AH243" s="103"/>
      <c r="AI243" s="103"/>
      <c r="AJ243" s="103"/>
      <c r="AK243" s="103"/>
      <c r="AL243" s="103"/>
      <c r="AM243" s="103"/>
      <c r="AN243" s="103"/>
      <c r="AO243" s="103"/>
      <c r="AP243" s="103"/>
      <c r="AQ243" s="103"/>
      <c r="AR243" s="103"/>
    </row>
    <row r="244" spans="33:44" ht="12.75" customHeight="1">
      <c r="AG244" s="103"/>
      <c r="AH244" s="103"/>
      <c r="AI244" s="103"/>
      <c r="AJ244" s="103"/>
      <c r="AK244" s="103"/>
      <c r="AL244" s="103"/>
      <c r="AM244" s="103"/>
      <c r="AN244" s="103"/>
      <c r="AO244" s="103"/>
      <c r="AP244" s="103"/>
      <c r="AQ244" s="103"/>
      <c r="AR244" s="103"/>
    </row>
    <row r="245" spans="33:44" ht="12.75" customHeight="1">
      <c r="AG245" s="103"/>
      <c r="AH245" s="103"/>
      <c r="AI245" s="103"/>
      <c r="AJ245" s="103"/>
      <c r="AK245" s="103"/>
      <c r="AL245" s="103"/>
      <c r="AM245" s="103"/>
      <c r="AN245" s="103"/>
      <c r="AO245" s="103"/>
      <c r="AP245" s="103"/>
      <c r="AQ245" s="103"/>
      <c r="AR245" s="103"/>
    </row>
    <row r="246" spans="33:44" ht="12.75" customHeight="1">
      <c r="AG246" s="103"/>
      <c r="AH246" s="103"/>
      <c r="AI246" s="103"/>
      <c r="AJ246" s="103"/>
      <c r="AK246" s="103"/>
      <c r="AL246" s="103"/>
      <c r="AM246" s="103"/>
      <c r="AN246" s="103"/>
      <c r="AO246" s="103"/>
      <c r="AP246" s="103"/>
      <c r="AQ246" s="103"/>
      <c r="AR246" s="103"/>
    </row>
    <row r="247" spans="33:44" ht="12.75" customHeight="1">
      <c r="AG247" s="103"/>
      <c r="AH247" s="103"/>
      <c r="AI247" s="103"/>
      <c r="AJ247" s="103"/>
      <c r="AK247" s="103"/>
      <c r="AL247" s="103"/>
      <c r="AM247" s="103"/>
      <c r="AN247" s="103"/>
      <c r="AO247" s="103"/>
      <c r="AP247" s="103"/>
      <c r="AQ247" s="103"/>
      <c r="AR247" s="103"/>
    </row>
    <row r="248" spans="33:44" ht="12.75" customHeight="1">
      <c r="AG248" s="103"/>
      <c r="AH248" s="103"/>
      <c r="AI248" s="103"/>
      <c r="AJ248" s="103"/>
      <c r="AK248" s="103"/>
      <c r="AL248" s="103"/>
      <c r="AM248" s="103"/>
      <c r="AN248" s="103"/>
      <c r="AO248" s="103"/>
      <c r="AP248" s="103"/>
      <c r="AQ248" s="103"/>
      <c r="AR248" s="103"/>
    </row>
    <row r="249" spans="33:44" ht="12.75" customHeight="1">
      <c r="AG249" s="103"/>
      <c r="AH249" s="103"/>
      <c r="AI249" s="103"/>
      <c r="AJ249" s="103"/>
      <c r="AK249" s="103"/>
      <c r="AL249" s="103"/>
      <c r="AM249" s="103"/>
      <c r="AN249" s="103"/>
      <c r="AO249" s="103"/>
      <c r="AP249" s="103"/>
      <c r="AQ249" s="103"/>
      <c r="AR249" s="103"/>
    </row>
    <row r="250" spans="33:44" ht="12.75" customHeight="1">
      <c r="AG250" s="103"/>
      <c r="AH250" s="103"/>
      <c r="AI250" s="103"/>
      <c r="AJ250" s="103"/>
      <c r="AK250" s="103"/>
      <c r="AL250" s="103"/>
      <c r="AM250" s="103"/>
      <c r="AN250" s="103"/>
      <c r="AO250" s="103"/>
      <c r="AP250" s="103"/>
      <c r="AQ250" s="103"/>
      <c r="AR250" s="103"/>
    </row>
    <row r="251" spans="33:44" ht="12.75" customHeight="1">
      <c r="AG251" s="103"/>
      <c r="AH251" s="103"/>
      <c r="AI251" s="103"/>
      <c r="AJ251" s="103"/>
      <c r="AK251" s="103"/>
      <c r="AL251" s="103"/>
      <c r="AM251" s="103"/>
      <c r="AN251" s="103"/>
      <c r="AO251" s="103"/>
      <c r="AP251" s="103"/>
      <c r="AQ251" s="103"/>
      <c r="AR251" s="103"/>
    </row>
    <row r="252" spans="33:44" ht="12.75" customHeight="1">
      <c r="AG252" s="103"/>
      <c r="AH252" s="103"/>
      <c r="AI252" s="103"/>
      <c r="AJ252" s="103"/>
      <c r="AK252" s="103"/>
      <c r="AL252" s="103"/>
      <c r="AM252" s="103"/>
      <c r="AN252" s="103"/>
      <c r="AO252" s="103"/>
      <c r="AP252" s="103"/>
      <c r="AQ252" s="103"/>
      <c r="AR252" s="103"/>
    </row>
    <row r="253" spans="33:44" ht="12.75" customHeight="1">
      <c r="AG253" s="103"/>
      <c r="AH253" s="103"/>
      <c r="AI253" s="103"/>
      <c r="AJ253" s="103"/>
      <c r="AK253" s="103"/>
      <c r="AL253" s="103"/>
      <c r="AM253" s="103"/>
      <c r="AN253" s="103"/>
      <c r="AO253" s="103"/>
      <c r="AP253" s="103"/>
      <c r="AQ253" s="103"/>
      <c r="AR253" s="103"/>
    </row>
    <row r="254" spans="33:44" ht="12.75" customHeight="1">
      <c r="AG254" s="103"/>
      <c r="AH254" s="103"/>
      <c r="AI254" s="103"/>
      <c r="AJ254" s="103"/>
      <c r="AK254" s="103"/>
      <c r="AL254" s="103"/>
      <c r="AM254" s="103"/>
      <c r="AN254" s="103"/>
      <c r="AO254" s="103"/>
      <c r="AP254" s="103"/>
      <c r="AQ254" s="103"/>
      <c r="AR254" s="103"/>
    </row>
    <row r="255" spans="33:44" ht="12.75" customHeight="1">
      <c r="AG255" s="103"/>
      <c r="AH255" s="103"/>
      <c r="AI255" s="103"/>
      <c r="AJ255" s="103"/>
      <c r="AK255" s="103"/>
      <c r="AL255" s="103"/>
      <c r="AM255" s="103"/>
      <c r="AN255" s="103"/>
      <c r="AO255" s="103"/>
      <c r="AP255" s="103"/>
      <c r="AQ255" s="103"/>
      <c r="AR255" s="103"/>
    </row>
    <row r="256" spans="33:44" ht="12.75" customHeight="1">
      <c r="AG256" s="103"/>
      <c r="AH256" s="103"/>
      <c r="AI256" s="103"/>
      <c r="AJ256" s="103"/>
      <c r="AK256" s="103"/>
      <c r="AL256" s="103"/>
      <c r="AM256" s="103"/>
      <c r="AN256" s="103"/>
      <c r="AO256" s="103"/>
      <c r="AP256" s="103"/>
      <c r="AQ256" s="103"/>
      <c r="AR256" s="103"/>
    </row>
    <row r="257" spans="33:44" ht="12.75" customHeight="1">
      <c r="AG257" s="103"/>
      <c r="AH257" s="103"/>
      <c r="AI257" s="103"/>
      <c r="AJ257" s="103"/>
      <c r="AK257" s="103"/>
      <c r="AL257" s="103"/>
      <c r="AM257" s="103"/>
      <c r="AN257" s="103"/>
      <c r="AO257" s="103"/>
      <c r="AP257" s="103"/>
      <c r="AQ257" s="103"/>
      <c r="AR257" s="103"/>
    </row>
    <row r="258" spans="33:44" ht="12.75" customHeight="1">
      <c r="AG258" s="103"/>
      <c r="AH258" s="103"/>
      <c r="AI258" s="103"/>
      <c r="AJ258" s="103"/>
      <c r="AK258" s="103"/>
      <c r="AL258" s="103"/>
      <c r="AM258" s="103"/>
      <c r="AN258" s="103"/>
      <c r="AO258" s="103"/>
      <c r="AP258" s="103"/>
      <c r="AQ258" s="103"/>
      <c r="AR258" s="103"/>
    </row>
    <row r="259" spans="33:44" ht="12.75" customHeight="1">
      <c r="AG259" s="103"/>
      <c r="AH259" s="103"/>
      <c r="AI259" s="103"/>
      <c r="AJ259" s="103"/>
      <c r="AK259" s="103"/>
      <c r="AL259" s="103"/>
      <c r="AM259" s="103"/>
      <c r="AN259" s="103"/>
      <c r="AO259" s="103"/>
      <c r="AP259" s="103"/>
      <c r="AQ259" s="103"/>
      <c r="AR259" s="103"/>
    </row>
    <row r="260" spans="33:44" ht="12.75" customHeight="1">
      <c r="AG260" s="103"/>
      <c r="AH260" s="103"/>
      <c r="AI260" s="103"/>
      <c r="AJ260" s="103"/>
      <c r="AK260" s="103"/>
      <c r="AL260" s="103"/>
      <c r="AM260" s="103"/>
      <c r="AN260" s="103"/>
      <c r="AO260" s="103"/>
      <c r="AP260" s="103"/>
      <c r="AQ260" s="103"/>
      <c r="AR260" s="103"/>
    </row>
    <row r="261" spans="33:44" ht="12.75" customHeight="1">
      <c r="AG261" s="103"/>
      <c r="AH261" s="103"/>
      <c r="AI261" s="103"/>
      <c r="AJ261" s="103"/>
      <c r="AK261" s="103"/>
      <c r="AL261" s="103"/>
      <c r="AM261" s="103"/>
      <c r="AN261" s="103"/>
      <c r="AO261" s="103"/>
      <c r="AP261" s="103"/>
      <c r="AQ261" s="103"/>
      <c r="AR261" s="103"/>
    </row>
    <row r="262" spans="33:44" ht="12.75" customHeight="1">
      <c r="AG262" s="103"/>
      <c r="AH262" s="103"/>
      <c r="AI262" s="103"/>
      <c r="AJ262" s="103"/>
      <c r="AK262" s="103"/>
      <c r="AL262" s="103"/>
      <c r="AM262" s="103"/>
      <c r="AN262" s="103"/>
      <c r="AO262" s="103"/>
      <c r="AP262" s="103"/>
      <c r="AQ262" s="103"/>
      <c r="AR262" s="103"/>
    </row>
    <row r="263" spans="33:44" ht="12.75" customHeight="1">
      <c r="AG263" s="103"/>
      <c r="AH263" s="103"/>
      <c r="AI263" s="103"/>
      <c r="AJ263" s="103"/>
      <c r="AK263" s="103"/>
      <c r="AL263" s="103"/>
      <c r="AM263" s="103"/>
      <c r="AN263" s="103"/>
      <c r="AO263" s="103"/>
      <c r="AP263" s="103"/>
      <c r="AQ263" s="103"/>
      <c r="AR263" s="103"/>
    </row>
    <row r="264" spans="33:44" ht="12.75" customHeight="1">
      <c r="AG264" s="103"/>
      <c r="AH264" s="103"/>
      <c r="AI264" s="103"/>
      <c r="AJ264" s="103"/>
      <c r="AK264" s="103"/>
      <c r="AL264" s="103"/>
      <c r="AM264" s="103"/>
      <c r="AN264" s="103"/>
      <c r="AO264" s="103"/>
      <c r="AP264" s="103"/>
      <c r="AQ264" s="103"/>
      <c r="AR264" s="103"/>
    </row>
    <row r="265" spans="33:44" ht="12.75" customHeight="1">
      <c r="AG265" s="103"/>
      <c r="AH265" s="103"/>
      <c r="AI265" s="103"/>
      <c r="AJ265" s="103"/>
      <c r="AK265" s="103"/>
      <c r="AL265" s="103"/>
      <c r="AM265" s="103"/>
      <c r="AN265" s="103"/>
      <c r="AO265" s="103"/>
      <c r="AP265" s="103"/>
      <c r="AQ265" s="103"/>
      <c r="AR265" s="103"/>
    </row>
    <row r="266" spans="33:44" ht="12.75" customHeight="1">
      <c r="AG266" s="103"/>
      <c r="AH266" s="103"/>
      <c r="AI266" s="103"/>
      <c r="AJ266" s="103"/>
      <c r="AK266" s="103"/>
      <c r="AL266" s="103"/>
      <c r="AM266" s="103"/>
      <c r="AN266" s="103"/>
      <c r="AO266" s="103"/>
      <c r="AP266" s="103"/>
      <c r="AQ266" s="103"/>
      <c r="AR266" s="103"/>
    </row>
    <row r="267" spans="33:44" ht="12.75" customHeight="1">
      <c r="AG267" s="103"/>
      <c r="AH267" s="103"/>
      <c r="AI267" s="103"/>
      <c r="AJ267" s="103"/>
      <c r="AK267" s="103"/>
      <c r="AL267" s="103"/>
      <c r="AM267" s="103"/>
      <c r="AN267" s="103"/>
      <c r="AO267" s="103"/>
      <c r="AP267" s="103"/>
      <c r="AQ267" s="103"/>
      <c r="AR267" s="103"/>
    </row>
    <row r="268" spans="33:44" ht="12.75" customHeight="1">
      <c r="AG268" s="103"/>
      <c r="AH268" s="103"/>
      <c r="AI268" s="103"/>
      <c r="AJ268" s="103"/>
      <c r="AK268" s="103"/>
      <c r="AL268" s="103"/>
      <c r="AM268" s="103"/>
      <c r="AN268" s="103"/>
      <c r="AO268" s="103"/>
      <c r="AP268" s="103"/>
      <c r="AQ268" s="103"/>
      <c r="AR268" s="103"/>
    </row>
    <row r="269" spans="33:44" ht="12.75" customHeight="1">
      <c r="AG269" s="103"/>
      <c r="AH269" s="103"/>
      <c r="AI269" s="103"/>
      <c r="AJ269" s="103"/>
      <c r="AK269" s="103"/>
      <c r="AL269" s="103"/>
      <c r="AM269" s="103"/>
      <c r="AN269" s="103"/>
      <c r="AO269" s="103"/>
      <c r="AP269" s="103"/>
      <c r="AQ269" s="103"/>
      <c r="AR269" s="103"/>
    </row>
    <row r="270" spans="33:44" ht="12.75" customHeight="1">
      <c r="AG270" s="103"/>
      <c r="AH270" s="103"/>
      <c r="AI270" s="103"/>
      <c r="AJ270" s="103"/>
      <c r="AK270" s="103"/>
      <c r="AL270" s="103"/>
      <c r="AM270" s="103"/>
      <c r="AN270" s="103"/>
      <c r="AO270" s="103"/>
      <c r="AP270" s="103"/>
      <c r="AQ270" s="103"/>
      <c r="AR270" s="103"/>
    </row>
    <row r="271" spans="33:44" ht="12.75" customHeight="1">
      <c r="AG271" s="103"/>
      <c r="AH271" s="103"/>
      <c r="AI271" s="103"/>
      <c r="AJ271" s="103"/>
      <c r="AK271" s="103"/>
      <c r="AL271" s="103"/>
      <c r="AM271" s="103"/>
      <c r="AN271" s="103"/>
      <c r="AO271" s="103"/>
      <c r="AP271" s="103"/>
      <c r="AQ271" s="103"/>
      <c r="AR271" s="103"/>
    </row>
    <row r="272" spans="33:44" ht="12.75" customHeight="1">
      <c r="AG272" s="103"/>
      <c r="AH272" s="103"/>
      <c r="AI272" s="103"/>
      <c r="AJ272" s="103"/>
      <c r="AK272" s="103"/>
      <c r="AL272" s="103"/>
      <c r="AM272" s="103"/>
      <c r="AN272" s="103"/>
      <c r="AO272" s="103"/>
      <c r="AP272" s="103"/>
      <c r="AQ272" s="103"/>
      <c r="AR272" s="103"/>
    </row>
    <row r="273" spans="33:44" ht="12.75" customHeight="1">
      <c r="AG273" s="103"/>
      <c r="AH273" s="103"/>
      <c r="AI273" s="103"/>
      <c r="AJ273" s="103"/>
      <c r="AK273" s="103"/>
      <c r="AL273" s="103"/>
      <c r="AM273" s="103"/>
      <c r="AN273" s="103"/>
      <c r="AO273" s="103"/>
      <c r="AP273" s="103"/>
      <c r="AQ273" s="103"/>
      <c r="AR273" s="103"/>
    </row>
    <row r="274" spans="33:44" ht="12.75" customHeight="1">
      <c r="AG274" s="103"/>
      <c r="AH274" s="103"/>
      <c r="AI274" s="103"/>
      <c r="AJ274" s="103"/>
      <c r="AK274" s="103"/>
      <c r="AL274" s="103"/>
      <c r="AM274" s="103"/>
      <c r="AN274" s="103"/>
      <c r="AO274" s="103"/>
      <c r="AP274" s="103"/>
      <c r="AQ274" s="103"/>
      <c r="AR274" s="103"/>
    </row>
    <row r="275" spans="33:44" ht="12.75" customHeight="1">
      <c r="AG275" s="103"/>
      <c r="AH275" s="103"/>
      <c r="AI275" s="103"/>
      <c r="AJ275" s="103"/>
      <c r="AK275" s="103"/>
      <c r="AL275" s="103"/>
      <c r="AM275" s="103"/>
      <c r="AN275" s="103"/>
      <c r="AO275" s="103"/>
      <c r="AP275" s="103"/>
      <c r="AQ275" s="103"/>
      <c r="AR275" s="103"/>
    </row>
    <row r="276" spans="33:44" ht="12.75" customHeight="1">
      <c r="AG276" s="103"/>
      <c r="AH276" s="103"/>
      <c r="AI276" s="103"/>
      <c r="AJ276" s="103"/>
      <c r="AK276" s="103"/>
      <c r="AL276" s="103"/>
      <c r="AM276" s="103"/>
      <c r="AN276" s="103"/>
      <c r="AO276" s="103"/>
      <c r="AP276" s="103"/>
      <c r="AQ276" s="103"/>
      <c r="AR276" s="103"/>
    </row>
    <row r="277" spans="33:44" ht="12.75" customHeight="1">
      <c r="AG277" s="103"/>
      <c r="AH277" s="103"/>
      <c r="AI277" s="103"/>
      <c r="AJ277" s="103"/>
      <c r="AK277" s="103"/>
      <c r="AL277" s="103"/>
      <c r="AM277" s="103"/>
      <c r="AN277" s="103"/>
      <c r="AO277" s="103"/>
      <c r="AP277" s="103"/>
      <c r="AQ277" s="103"/>
      <c r="AR277" s="103"/>
    </row>
    <row r="278" spans="33:44" ht="12.75" customHeight="1">
      <c r="AG278" s="103"/>
      <c r="AH278" s="103"/>
      <c r="AI278" s="103"/>
      <c r="AJ278" s="103"/>
      <c r="AK278" s="103"/>
      <c r="AL278" s="103"/>
      <c r="AM278" s="103"/>
      <c r="AN278" s="103"/>
      <c r="AO278" s="103"/>
      <c r="AP278" s="103"/>
      <c r="AQ278" s="103"/>
      <c r="AR278" s="103"/>
    </row>
    <row r="279" spans="33:44" ht="12.75" customHeight="1">
      <c r="AG279" s="103"/>
      <c r="AH279" s="103"/>
      <c r="AI279" s="103"/>
      <c r="AJ279" s="103"/>
      <c r="AK279" s="103"/>
      <c r="AL279" s="103"/>
      <c r="AM279" s="103"/>
      <c r="AN279" s="103"/>
      <c r="AO279" s="103"/>
      <c r="AP279" s="103"/>
      <c r="AQ279" s="103"/>
      <c r="AR279" s="103"/>
    </row>
    <row r="280" spans="33:44" ht="12.75" customHeight="1">
      <c r="AG280" s="103"/>
      <c r="AH280" s="103"/>
      <c r="AI280" s="103"/>
      <c r="AJ280" s="103"/>
      <c r="AK280" s="103"/>
      <c r="AL280" s="103"/>
      <c r="AM280" s="103"/>
      <c r="AN280" s="103"/>
      <c r="AO280" s="103"/>
      <c r="AP280" s="103"/>
      <c r="AQ280" s="103"/>
      <c r="AR280" s="103"/>
    </row>
    <row r="281" spans="33:44" ht="12.75" customHeight="1">
      <c r="AG281" s="103"/>
      <c r="AH281" s="103"/>
      <c r="AI281" s="103"/>
      <c r="AJ281" s="103"/>
      <c r="AK281" s="103"/>
      <c r="AL281" s="103"/>
      <c r="AM281" s="103"/>
      <c r="AN281" s="103"/>
      <c r="AO281" s="103"/>
      <c r="AP281" s="103"/>
      <c r="AQ281" s="103"/>
      <c r="AR281" s="103"/>
    </row>
    <row r="282" spans="33:44" ht="12.75" customHeight="1">
      <c r="AG282" s="103"/>
      <c r="AH282" s="103"/>
      <c r="AI282" s="103"/>
      <c r="AJ282" s="103"/>
      <c r="AK282" s="103"/>
      <c r="AL282" s="103"/>
      <c r="AM282" s="103"/>
      <c r="AN282" s="103"/>
      <c r="AO282" s="103"/>
      <c r="AP282" s="103"/>
      <c r="AQ282" s="103"/>
      <c r="AR282" s="103"/>
    </row>
    <row r="283" spans="33:44" ht="12.75" customHeight="1">
      <c r="AG283" s="103"/>
      <c r="AH283" s="103"/>
      <c r="AI283" s="103"/>
      <c r="AJ283" s="103"/>
      <c r="AK283" s="103"/>
      <c r="AL283" s="103"/>
      <c r="AM283" s="103"/>
      <c r="AN283" s="103"/>
      <c r="AO283" s="103"/>
      <c r="AP283" s="103"/>
      <c r="AQ283" s="103"/>
      <c r="AR283" s="103"/>
    </row>
    <row r="284" spans="33:44" ht="12.75" customHeight="1">
      <c r="AG284" s="103"/>
      <c r="AH284" s="103"/>
      <c r="AI284" s="103"/>
      <c r="AJ284" s="103"/>
      <c r="AK284" s="103"/>
      <c r="AL284" s="103"/>
      <c r="AM284" s="103"/>
      <c r="AN284" s="103"/>
      <c r="AO284" s="103"/>
      <c r="AP284" s="103"/>
      <c r="AQ284" s="103"/>
      <c r="AR284" s="103"/>
    </row>
    <row r="285" spans="33:44" ht="12.75" customHeight="1">
      <c r="AG285" s="103"/>
      <c r="AH285" s="103"/>
      <c r="AI285" s="103"/>
      <c r="AJ285" s="103"/>
      <c r="AK285" s="103"/>
      <c r="AL285" s="103"/>
      <c r="AM285" s="103"/>
      <c r="AN285" s="103"/>
      <c r="AO285" s="103"/>
      <c r="AP285" s="103"/>
      <c r="AQ285" s="103"/>
      <c r="AR285" s="103"/>
    </row>
    <row r="286" spans="33:44" ht="12.75" customHeight="1">
      <c r="AG286" s="103"/>
      <c r="AH286" s="103"/>
      <c r="AI286" s="103"/>
      <c r="AJ286" s="103"/>
      <c r="AK286" s="103"/>
      <c r="AL286" s="103"/>
      <c r="AM286" s="103"/>
      <c r="AN286" s="103"/>
      <c r="AO286" s="103"/>
      <c r="AP286" s="103"/>
      <c r="AQ286" s="103"/>
      <c r="AR286" s="103"/>
    </row>
    <row r="287" spans="33:44" ht="12.75" customHeight="1">
      <c r="AG287" s="103"/>
      <c r="AH287" s="103"/>
      <c r="AI287" s="103"/>
      <c r="AJ287" s="103"/>
      <c r="AK287" s="103"/>
      <c r="AL287" s="103"/>
      <c r="AM287" s="103"/>
      <c r="AN287" s="103"/>
      <c r="AO287" s="103"/>
      <c r="AP287" s="103"/>
      <c r="AQ287" s="103"/>
      <c r="AR287" s="103"/>
    </row>
    <row r="288" spans="33:44" ht="12.75" customHeight="1">
      <c r="AG288" s="103"/>
      <c r="AH288" s="103"/>
      <c r="AI288" s="103"/>
      <c r="AJ288" s="103"/>
      <c r="AK288" s="103"/>
      <c r="AL288" s="103"/>
      <c r="AM288" s="103"/>
      <c r="AN288" s="103"/>
      <c r="AO288" s="103"/>
      <c r="AP288" s="103"/>
      <c r="AQ288" s="103"/>
      <c r="AR288" s="103"/>
    </row>
    <row r="289" spans="33:44" ht="12.75" customHeight="1">
      <c r="AG289" s="103"/>
      <c r="AH289" s="103"/>
      <c r="AI289" s="103"/>
      <c r="AJ289" s="103"/>
      <c r="AK289" s="103"/>
      <c r="AL289" s="103"/>
      <c r="AM289" s="103"/>
      <c r="AN289" s="103"/>
      <c r="AO289" s="103"/>
      <c r="AP289" s="103"/>
      <c r="AQ289" s="103"/>
      <c r="AR289" s="103"/>
    </row>
    <row r="290" spans="33:44" ht="12.75" customHeight="1">
      <c r="AG290" s="103"/>
      <c r="AH290" s="103"/>
      <c r="AI290" s="103"/>
      <c r="AJ290" s="103"/>
      <c r="AK290" s="103"/>
      <c r="AL290" s="103"/>
      <c r="AM290" s="103"/>
      <c r="AN290" s="103"/>
      <c r="AO290" s="103"/>
      <c r="AP290" s="103"/>
      <c r="AQ290" s="103"/>
      <c r="AR290" s="103"/>
    </row>
    <row r="291" spans="33:44" ht="12.75" customHeight="1">
      <c r="AG291" s="103"/>
      <c r="AH291" s="103"/>
      <c r="AI291" s="103"/>
      <c r="AJ291" s="103"/>
      <c r="AK291" s="103"/>
      <c r="AL291" s="103"/>
      <c r="AM291" s="103"/>
      <c r="AN291" s="103"/>
      <c r="AO291" s="103"/>
      <c r="AP291" s="103"/>
      <c r="AQ291" s="103"/>
      <c r="AR291" s="103"/>
    </row>
    <row r="292" spans="33:44" ht="12.75" customHeight="1">
      <c r="AG292" s="103"/>
      <c r="AH292" s="103"/>
      <c r="AI292" s="103"/>
      <c r="AJ292" s="103"/>
      <c r="AK292" s="103"/>
      <c r="AL292" s="103"/>
      <c r="AM292" s="103"/>
      <c r="AN292" s="103"/>
      <c r="AO292" s="103"/>
      <c r="AP292" s="103"/>
      <c r="AQ292" s="103"/>
      <c r="AR292" s="103"/>
    </row>
    <row r="293" spans="33:44" ht="12.75" customHeight="1">
      <c r="AG293" s="103"/>
      <c r="AH293" s="103"/>
      <c r="AI293" s="103"/>
      <c r="AJ293" s="103"/>
      <c r="AK293" s="103"/>
      <c r="AL293" s="103"/>
      <c r="AM293" s="103"/>
      <c r="AN293" s="103"/>
      <c r="AO293" s="103"/>
      <c r="AP293" s="103"/>
      <c r="AQ293" s="103"/>
      <c r="AR293" s="103"/>
    </row>
    <row r="294" spans="33:44" ht="12.75" customHeight="1">
      <c r="AG294" s="103"/>
      <c r="AH294" s="103"/>
      <c r="AI294" s="103"/>
      <c r="AJ294" s="103"/>
      <c r="AK294" s="103"/>
      <c r="AL294" s="103"/>
      <c r="AM294" s="103"/>
      <c r="AN294" s="103"/>
      <c r="AO294" s="103"/>
      <c r="AP294" s="103"/>
      <c r="AQ294" s="103"/>
      <c r="AR294" s="103"/>
    </row>
    <row r="295" spans="33:44" ht="12.75" customHeight="1">
      <c r="AG295" s="103"/>
      <c r="AH295" s="103"/>
      <c r="AI295" s="103"/>
      <c r="AJ295" s="103"/>
      <c r="AK295" s="103"/>
      <c r="AL295" s="103"/>
      <c r="AM295" s="103"/>
      <c r="AN295" s="103"/>
      <c r="AO295" s="103"/>
      <c r="AP295" s="103"/>
      <c r="AQ295" s="103"/>
      <c r="AR295" s="103"/>
    </row>
    <row r="296" spans="33:44" ht="12.75" customHeight="1">
      <c r="AG296" s="103"/>
      <c r="AH296" s="103"/>
      <c r="AI296" s="103"/>
      <c r="AJ296" s="103"/>
      <c r="AK296" s="103"/>
      <c r="AL296" s="103"/>
      <c r="AM296" s="103"/>
      <c r="AN296" s="103"/>
      <c r="AO296" s="103"/>
      <c r="AP296" s="103"/>
      <c r="AQ296" s="103"/>
      <c r="AR296" s="103"/>
    </row>
    <row r="297" spans="33:44" ht="12.75" customHeight="1">
      <c r="AG297" s="103"/>
      <c r="AH297" s="103"/>
      <c r="AI297" s="103"/>
      <c r="AJ297" s="103"/>
      <c r="AK297" s="103"/>
      <c r="AL297" s="103"/>
      <c r="AM297" s="103"/>
      <c r="AN297" s="103"/>
      <c r="AO297" s="103"/>
      <c r="AP297" s="103"/>
      <c r="AQ297" s="103"/>
      <c r="AR297" s="103"/>
    </row>
    <row r="298" spans="33:44" ht="12.75" customHeight="1">
      <c r="AG298" s="103"/>
      <c r="AH298" s="103"/>
      <c r="AI298" s="103"/>
      <c r="AJ298" s="103"/>
      <c r="AK298" s="103"/>
      <c r="AL298" s="103"/>
      <c r="AM298" s="103"/>
      <c r="AN298" s="103"/>
      <c r="AO298" s="103"/>
      <c r="AP298" s="103"/>
      <c r="AQ298" s="103"/>
      <c r="AR298" s="103"/>
    </row>
    <row r="299" spans="33:44" ht="12.75" customHeight="1">
      <c r="AG299" s="103"/>
      <c r="AH299" s="103"/>
      <c r="AI299" s="103"/>
      <c r="AJ299" s="103"/>
      <c r="AK299" s="103"/>
      <c r="AL299" s="103"/>
      <c r="AM299" s="103"/>
      <c r="AN299" s="103"/>
      <c r="AO299" s="103"/>
      <c r="AP299" s="103"/>
      <c r="AQ299" s="103"/>
      <c r="AR299" s="103"/>
    </row>
    <row r="300" spans="33:44" ht="12.75" customHeight="1">
      <c r="AG300" s="103"/>
      <c r="AH300" s="103"/>
      <c r="AI300" s="103"/>
      <c r="AJ300" s="103"/>
      <c r="AK300" s="103"/>
      <c r="AL300" s="103"/>
      <c r="AM300" s="103"/>
      <c r="AN300" s="103"/>
      <c r="AO300" s="103"/>
      <c r="AP300" s="103"/>
      <c r="AQ300" s="103"/>
      <c r="AR300" s="103"/>
    </row>
    <row r="301" spans="33:44" ht="12.75" customHeight="1">
      <c r="AG301" s="103"/>
      <c r="AH301" s="103"/>
      <c r="AI301" s="103"/>
      <c r="AJ301" s="103"/>
      <c r="AK301" s="103"/>
      <c r="AL301" s="103"/>
      <c r="AM301" s="103"/>
      <c r="AN301" s="103"/>
      <c r="AO301" s="103"/>
      <c r="AP301" s="103"/>
      <c r="AQ301" s="103"/>
      <c r="AR301" s="103"/>
    </row>
    <row r="302" spans="33:44" ht="12.75" customHeight="1">
      <c r="AG302" s="103"/>
      <c r="AH302" s="103"/>
      <c r="AI302" s="103"/>
      <c r="AJ302" s="103"/>
      <c r="AK302" s="103"/>
      <c r="AL302" s="103"/>
      <c r="AM302" s="103"/>
      <c r="AN302" s="103"/>
      <c r="AO302" s="103"/>
      <c r="AP302" s="103"/>
      <c r="AQ302" s="103"/>
      <c r="AR302" s="103"/>
    </row>
    <row r="303" spans="33:44" ht="12.75" customHeight="1">
      <c r="AG303" s="103"/>
      <c r="AH303" s="103"/>
      <c r="AI303" s="103"/>
      <c r="AJ303" s="103"/>
      <c r="AK303" s="103"/>
      <c r="AL303" s="103"/>
      <c r="AM303" s="103"/>
      <c r="AN303" s="103"/>
      <c r="AO303" s="103"/>
      <c r="AP303" s="103"/>
      <c r="AQ303" s="103"/>
      <c r="AR303" s="103"/>
    </row>
    <row r="304" spans="33:44" ht="12.75" customHeight="1">
      <c r="AG304" s="103"/>
      <c r="AH304" s="103"/>
      <c r="AI304" s="103"/>
      <c r="AJ304" s="103"/>
      <c r="AK304" s="103"/>
      <c r="AL304" s="103"/>
      <c r="AM304" s="103"/>
      <c r="AN304" s="103"/>
      <c r="AO304" s="103"/>
      <c r="AP304" s="103"/>
      <c r="AQ304" s="103"/>
      <c r="AR304" s="103"/>
    </row>
    <row r="305" spans="33:44" ht="12.75" customHeight="1">
      <c r="AG305" s="103"/>
      <c r="AH305" s="103"/>
      <c r="AI305" s="103"/>
      <c r="AJ305" s="103"/>
      <c r="AK305" s="103"/>
      <c r="AL305" s="103"/>
      <c r="AM305" s="103"/>
      <c r="AN305" s="103"/>
      <c r="AO305" s="103"/>
      <c r="AP305" s="103"/>
      <c r="AQ305" s="103"/>
      <c r="AR305" s="103"/>
    </row>
    <row r="306" spans="33:44" ht="12.75" customHeight="1">
      <c r="AG306" s="103"/>
      <c r="AH306" s="103"/>
      <c r="AI306" s="103"/>
      <c r="AJ306" s="103"/>
      <c r="AK306" s="103"/>
      <c r="AL306" s="103"/>
      <c r="AM306" s="103"/>
      <c r="AN306" s="103"/>
      <c r="AO306" s="103"/>
      <c r="AP306" s="103"/>
      <c r="AQ306" s="103"/>
      <c r="AR306" s="103"/>
    </row>
    <row r="307" spans="33:44" ht="12.75" customHeight="1">
      <c r="AG307" s="103"/>
      <c r="AH307" s="103"/>
      <c r="AI307" s="103"/>
      <c r="AJ307" s="103"/>
      <c r="AK307" s="103"/>
      <c r="AL307" s="103"/>
      <c r="AM307" s="103"/>
      <c r="AN307" s="103"/>
      <c r="AO307" s="103"/>
      <c r="AP307" s="103"/>
      <c r="AQ307" s="103"/>
      <c r="AR307" s="103"/>
    </row>
    <row r="308" spans="33:44" ht="12.75" customHeight="1">
      <c r="AG308" s="103"/>
      <c r="AH308" s="103"/>
      <c r="AI308" s="103"/>
      <c r="AJ308" s="103"/>
      <c r="AK308" s="103"/>
      <c r="AL308" s="103"/>
      <c r="AM308" s="103"/>
      <c r="AN308" s="103"/>
      <c r="AO308" s="103"/>
      <c r="AP308" s="103"/>
      <c r="AQ308" s="103"/>
      <c r="AR308" s="103"/>
    </row>
    <row r="309" spans="33:44" ht="12.75" customHeight="1">
      <c r="AG309" s="103"/>
      <c r="AH309" s="103"/>
      <c r="AI309" s="103"/>
      <c r="AJ309" s="103"/>
      <c r="AK309" s="103"/>
      <c r="AL309" s="103"/>
      <c r="AM309" s="103"/>
      <c r="AN309" s="103"/>
      <c r="AO309" s="103"/>
      <c r="AP309" s="103"/>
      <c r="AQ309" s="103"/>
      <c r="AR309" s="103"/>
    </row>
    <row r="310" spans="33:44" ht="12.75" customHeight="1">
      <c r="AG310" s="103"/>
      <c r="AH310" s="103"/>
      <c r="AI310" s="103"/>
      <c r="AJ310" s="103"/>
      <c r="AK310" s="103"/>
      <c r="AL310" s="103"/>
      <c r="AM310" s="103"/>
      <c r="AN310" s="103"/>
      <c r="AO310" s="103"/>
      <c r="AP310" s="103"/>
      <c r="AQ310" s="103"/>
      <c r="AR310" s="103"/>
    </row>
    <row r="311" spans="33:44" ht="12.75" customHeight="1">
      <c r="AG311" s="103"/>
      <c r="AH311" s="103"/>
      <c r="AI311" s="103"/>
      <c r="AJ311" s="103"/>
      <c r="AK311" s="103"/>
      <c r="AL311" s="103"/>
      <c r="AM311" s="103"/>
      <c r="AN311" s="103"/>
      <c r="AO311" s="103"/>
      <c r="AP311" s="103"/>
      <c r="AQ311" s="103"/>
      <c r="AR311" s="103"/>
    </row>
    <row r="312" spans="33:44" ht="12.75" customHeight="1">
      <c r="AG312" s="103"/>
      <c r="AH312" s="103"/>
      <c r="AI312" s="103"/>
      <c r="AJ312" s="103"/>
      <c r="AK312" s="103"/>
      <c r="AL312" s="103"/>
      <c r="AM312" s="103"/>
      <c r="AN312" s="103"/>
      <c r="AO312" s="103"/>
      <c r="AP312" s="103"/>
      <c r="AQ312" s="103"/>
      <c r="AR312" s="103"/>
    </row>
    <row r="313" spans="33:44" ht="12.75" customHeight="1">
      <c r="AG313" s="103"/>
      <c r="AH313" s="103"/>
      <c r="AI313" s="103"/>
      <c r="AJ313" s="103"/>
      <c r="AK313" s="103"/>
      <c r="AL313" s="103"/>
      <c r="AM313" s="103"/>
      <c r="AN313" s="103"/>
      <c r="AO313" s="103"/>
      <c r="AP313" s="103"/>
      <c r="AQ313" s="103"/>
      <c r="AR313" s="103"/>
    </row>
    <row r="314" spans="33:44" ht="12.75" customHeight="1">
      <c r="AG314" s="103"/>
      <c r="AH314" s="103"/>
      <c r="AI314" s="103"/>
      <c r="AJ314" s="103"/>
      <c r="AK314" s="103"/>
      <c r="AL314" s="103"/>
      <c r="AM314" s="103"/>
      <c r="AN314" s="103"/>
      <c r="AO314" s="103"/>
      <c r="AP314" s="103"/>
      <c r="AQ314" s="103"/>
      <c r="AR314" s="103"/>
    </row>
    <row r="315" spans="33:44" ht="12.75" customHeight="1">
      <c r="AG315" s="103"/>
      <c r="AH315" s="103"/>
      <c r="AI315" s="103"/>
      <c r="AJ315" s="103"/>
      <c r="AK315" s="103"/>
      <c r="AL315" s="103"/>
      <c r="AM315" s="103"/>
      <c r="AN315" s="103"/>
      <c r="AO315" s="103"/>
      <c r="AP315" s="103"/>
      <c r="AQ315" s="103"/>
      <c r="AR315" s="103"/>
    </row>
    <row r="316" spans="33:44" ht="12.75" customHeight="1">
      <c r="AG316" s="103"/>
      <c r="AH316" s="103"/>
      <c r="AI316" s="103"/>
      <c r="AJ316" s="103"/>
      <c r="AK316" s="103"/>
      <c r="AL316" s="103"/>
      <c r="AM316" s="103"/>
      <c r="AN316" s="103"/>
      <c r="AO316" s="103"/>
      <c r="AP316" s="103"/>
      <c r="AQ316" s="103"/>
      <c r="AR316" s="103"/>
    </row>
    <row r="317" spans="33:44" ht="12.75" customHeight="1">
      <c r="AG317" s="103"/>
      <c r="AH317" s="103"/>
      <c r="AI317" s="103"/>
      <c r="AJ317" s="103"/>
      <c r="AK317" s="103"/>
      <c r="AL317" s="103"/>
      <c r="AM317" s="103"/>
      <c r="AN317" s="103"/>
      <c r="AO317" s="103"/>
      <c r="AP317" s="103"/>
      <c r="AQ317" s="103"/>
      <c r="AR317" s="103"/>
    </row>
    <row r="318" spans="33:44" ht="12.75" customHeight="1">
      <c r="AG318" s="103"/>
      <c r="AH318" s="103"/>
      <c r="AI318" s="103"/>
      <c r="AJ318" s="103"/>
      <c r="AK318" s="103"/>
      <c r="AL318" s="103"/>
      <c r="AM318" s="103"/>
      <c r="AN318" s="103"/>
      <c r="AO318" s="103"/>
      <c r="AP318" s="103"/>
      <c r="AQ318" s="103"/>
      <c r="AR318" s="103"/>
    </row>
    <row r="319" spans="33:44" ht="12.75" customHeight="1">
      <c r="AG319" s="103"/>
      <c r="AH319" s="103"/>
      <c r="AI319" s="103"/>
      <c r="AJ319" s="103"/>
      <c r="AK319" s="103"/>
      <c r="AL319" s="103"/>
      <c r="AM319" s="103"/>
      <c r="AN319" s="103"/>
      <c r="AO319" s="103"/>
      <c r="AP319" s="103"/>
      <c r="AQ319" s="103"/>
      <c r="AR319" s="103"/>
    </row>
    <row r="320" spans="33:44" ht="12.75" customHeight="1">
      <c r="AG320" s="103"/>
      <c r="AH320" s="103"/>
      <c r="AI320" s="103"/>
      <c r="AJ320" s="103"/>
      <c r="AK320" s="103"/>
      <c r="AL320" s="103"/>
      <c r="AM320" s="103"/>
      <c r="AN320" s="103"/>
      <c r="AO320" s="103"/>
      <c r="AP320" s="103"/>
      <c r="AQ320" s="103"/>
      <c r="AR320" s="103"/>
    </row>
    <row r="321" spans="33:44" ht="12.75" customHeight="1">
      <c r="AG321" s="103"/>
      <c r="AH321" s="103"/>
      <c r="AI321" s="103"/>
      <c r="AJ321" s="103"/>
      <c r="AK321" s="103"/>
      <c r="AL321" s="103"/>
      <c r="AM321" s="103"/>
      <c r="AN321" s="103"/>
      <c r="AO321" s="103"/>
      <c r="AP321" s="103"/>
      <c r="AQ321" s="103"/>
      <c r="AR321" s="103"/>
    </row>
    <row r="322" spans="33:44" ht="12.75" customHeight="1">
      <c r="AG322" s="103"/>
      <c r="AH322" s="103"/>
      <c r="AI322" s="103"/>
      <c r="AJ322" s="103"/>
      <c r="AK322" s="103"/>
      <c r="AL322" s="103"/>
      <c r="AM322" s="103"/>
      <c r="AN322" s="103"/>
      <c r="AO322" s="103"/>
      <c r="AP322" s="103"/>
      <c r="AQ322" s="103"/>
      <c r="AR322" s="103"/>
    </row>
    <row r="323" spans="33:44" ht="12.75" customHeight="1">
      <c r="AG323" s="103"/>
      <c r="AH323" s="103"/>
      <c r="AI323" s="103"/>
      <c r="AJ323" s="103"/>
      <c r="AK323" s="103"/>
      <c r="AL323" s="103"/>
      <c r="AM323" s="103"/>
      <c r="AN323" s="103"/>
      <c r="AO323" s="103"/>
      <c r="AP323" s="103"/>
      <c r="AQ323" s="103"/>
      <c r="AR323" s="103"/>
    </row>
    <row r="324" spans="33:44" ht="12.75" customHeight="1">
      <c r="AG324" s="103"/>
      <c r="AH324" s="103"/>
      <c r="AI324" s="103"/>
      <c r="AJ324" s="103"/>
      <c r="AK324" s="103"/>
      <c r="AL324" s="103"/>
      <c r="AM324" s="103"/>
      <c r="AN324" s="103"/>
      <c r="AO324" s="103"/>
      <c r="AP324" s="103"/>
      <c r="AQ324" s="103"/>
      <c r="AR324" s="103"/>
    </row>
    <row r="325" spans="33:44" ht="12.75" customHeight="1">
      <c r="AG325" s="103"/>
      <c r="AH325" s="103"/>
      <c r="AI325" s="103"/>
      <c r="AJ325" s="103"/>
      <c r="AK325" s="103"/>
      <c r="AL325" s="103"/>
      <c r="AM325" s="103"/>
      <c r="AN325" s="103"/>
      <c r="AO325" s="103"/>
      <c r="AP325" s="103"/>
      <c r="AQ325" s="103"/>
      <c r="AR325" s="103"/>
    </row>
    <row r="326" spans="33:44" ht="12.75" customHeight="1">
      <c r="AG326" s="103"/>
      <c r="AH326" s="103"/>
      <c r="AI326" s="103"/>
      <c r="AJ326" s="103"/>
      <c r="AK326" s="103"/>
      <c r="AL326" s="103"/>
      <c r="AM326" s="103"/>
      <c r="AN326" s="103"/>
      <c r="AO326" s="103"/>
      <c r="AP326" s="103"/>
      <c r="AQ326" s="103"/>
      <c r="AR326" s="103"/>
    </row>
    <row r="327" spans="33:44" ht="12.75" customHeight="1">
      <c r="AG327" s="103"/>
      <c r="AH327" s="103"/>
      <c r="AI327" s="103"/>
      <c r="AJ327" s="103"/>
      <c r="AK327" s="103"/>
      <c r="AL327" s="103"/>
      <c r="AM327" s="103"/>
      <c r="AN327" s="103"/>
      <c r="AO327" s="103"/>
      <c r="AP327" s="103"/>
      <c r="AQ327" s="103"/>
      <c r="AR327" s="103"/>
    </row>
    <row r="328" spans="33:44" ht="12.75" customHeight="1">
      <c r="AG328" s="103"/>
      <c r="AH328" s="103"/>
      <c r="AI328" s="103"/>
      <c r="AJ328" s="103"/>
      <c r="AK328" s="103"/>
      <c r="AL328" s="103"/>
      <c r="AM328" s="103"/>
      <c r="AN328" s="103"/>
      <c r="AO328" s="103"/>
      <c r="AP328" s="103"/>
      <c r="AQ328" s="103"/>
      <c r="AR328" s="103"/>
    </row>
    <row r="329" spans="33:44" ht="12.75" customHeight="1">
      <c r="AG329" s="103"/>
      <c r="AH329" s="103"/>
      <c r="AI329" s="103"/>
      <c r="AJ329" s="103"/>
      <c r="AK329" s="103"/>
      <c r="AL329" s="103"/>
      <c r="AM329" s="103"/>
      <c r="AN329" s="103"/>
      <c r="AO329" s="103"/>
      <c r="AP329" s="103"/>
      <c r="AQ329" s="103"/>
      <c r="AR329" s="103"/>
    </row>
    <row r="330" spans="33:44" ht="12.75" customHeight="1">
      <c r="AG330" s="103"/>
      <c r="AH330" s="103"/>
      <c r="AI330" s="103"/>
      <c r="AJ330" s="103"/>
      <c r="AK330" s="103"/>
      <c r="AL330" s="103"/>
      <c r="AM330" s="103"/>
      <c r="AN330" s="103"/>
      <c r="AO330" s="103"/>
      <c r="AP330" s="103"/>
      <c r="AQ330" s="103"/>
      <c r="AR330" s="103"/>
    </row>
    <row r="331" spans="33:44" ht="12.75" customHeight="1">
      <c r="AG331" s="103"/>
      <c r="AH331" s="103"/>
      <c r="AI331" s="103"/>
      <c r="AJ331" s="103"/>
      <c r="AK331" s="103"/>
      <c r="AL331" s="103"/>
      <c r="AM331" s="103"/>
      <c r="AN331" s="103"/>
      <c r="AO331" s="103"/>
      <c r="AP331" s="103"/>
      <c r="AQ331" s="103"/>
      <c r="AR331" s="103"/>
    </row>
    <row r="332" spans="33:44" ht="12.75" customHeight="1">
      <c r="AG332" s="103"/>
      <c r="AH332" s="103"/>
      <c r="AI332" s="103"/>
      <c r="AJ332" s="103"/>
      <c r="AK332" s="103"/>
      <c r="AL332" s="103"/>
      <c r="AM332" s="103"/>
      <c r="AN332" s="103"/>
      <c r="AO332" s="103"/>
      <c r="AP332" s="103"/>
      <c r="AQ332" s="103"/>
      <c r="AR332" s="103"/>
    </row>
    <row r="333" spans="33:44" ht="12.75" customHeight="1">
      <c r="AG333" s="103"/>
      <c r="AH333" s="103"/>
      <c r="AI333" s="103"/>
      <c r="AJ333" s="103"/>
      <c r="AK333" s="103"/>
      <c r="AL333" s="103"/>
      <c r="AM333" s="103"/>
      <c r="AN333" s="103"/>
      <c r="AO333" s="103"/>
      <c r="AP333" s="103"/>
      <c r="AQ333" s="103"/>
      <c r="AR333" s="103"/>
    </row>
    <row r="334" spans="33:44" ht="12.75" customHeight="1">
      <c r="AG334" s="103"/>
      <c r="AH334" s="103"/>
      <c r="AI334" s="103"/>
      <c r="AJ334" s="103"/>
      <c r="AK334" s="103"/>
      <c r="AL334" s="103"/>
      <c r="AM334" s="103"/>
      <c r="AN334" s="103"/>
      <c r="AO334" s="103"/>
      <c r="AP334" s="103"/>
      <c r="AQ334" s="103"/>
      <c r="AR334" s="103"/>
    </row>
    <row r="335" spans="33:44" ht="12.75" customHeight="1">
      <c r="AG335" s="103"/>
      <c r="AH335" s="103"/>
      <c r="AI335" s="103"/>
      <c r="AJ335" s="103"/>
      <c r="AK335" s="103"/>
      <c r="AL335" s="103"/>
      <c r="AM335" s="103"/>
      <c r="AN335" s="103"/>
      <c r="AO335" s="103"/>
      <c r="AP335" s="103"/>
      <c r="AQ335" s="103"/>
      <c r="AR335" s="103"/>
    </row>
    <row r="336" spans="33:44" ht="12.75" customHeight="1">
      <c r="AG336" s="103"/>
      <c r="AH336" s="103"/>
      <c r="AI336" s="103"/>
      <c r="AJ336" s="103"/>
      <c r="AK336" s="103"/>
      <c r="AL336" s="103"/>
      <c r="AM336" s="103"/>
      <c r="AN336" s="103"/>
      <c r="AO336" s="103"/>
      <c r="AP336" s="103"/>
      <c r="AQ336" s="103"/>
      <c r="AR336" s="103"/>
    </row>
    <row r="337" spans="33:44" ht="12.75" customHeight="1">
      <c r="AG337" s="103"/>
      <c r="AH337" s="103"/>
      <c r="AI337" s="103"/>
      <c r="AJ337" s="103"/>
      <c r="AK337" s="103"/>
      <c r="AL337" s="103"/>
      <c r="AM337" s="103"/>
      <c r="AN337" s="103"/>
      <c r="AO337" s="103"/>
      <c r="AP337" s="103"/>
      <c r="AQ337" s="103"/>
      <c r="AR337" s="103"/>
    </row>
    <row r="338" spans="33:44" ht="12.75" customHeight="1">
      <c r="AG338" s="103"/>
      <c r="AH338" s="103"/>
      <c r="AI338" s="103"/>
      <c r="AJ338" s="103"/>
      <c r="AK338" s="103"/>
      <c r="AL338" s="103"/>
      <c r="AM338" s="103"/>
      <c r="AN338" s="103"/>
      <c r="AO338" s="103"/>
      <c r="AP338" s="103"/>
      <c r="AQ338" s="103"/>
      <c r="AR338" s="103"/>
    </row>
    <row r="339" spans="33:44" ht="12.75" customHeight="1">
      <c r="AG339" s="103"/>
      <c r="AH339" s="103"/>
      <c r="AI339" s="103"/>
      <c r="AJ339" s="103"/>
      <c r="AK339" s="103"/>
      <c r="AL339" s="103"/>
      <c r="AM339" s="103"/>
      <c r="AN339" s="103"/>
      <c r="AO339" s="103"/>
      <c r="AP339" s="103"/>
      <c r="AQ339" s="103"/>
      <c r="AR339" s="103"/>
    </row>
    <row r="340" spans="33:44" ht="12.75" customHeight="1">
      <c r="AG340" s="103"/>
      <c r="AH340" s="103"/>
      <c r="AI340" s="103"/>
      <c r="AJ340" s="103"/>
      <c r="AK340" s="103"/>
      <c r="AL340" s="103"/>
      <c r="AM340" s="103"/>
      <c r="AN340" s="103"/>
      <c r="AO340" s="103"/>
      <c r="AP340" s="103"/>
      <c r="AQ340" s="103"/>
      <c r="AR340" s="103"/>
    </row>
    <row r="341" spans="33:44" ht="12.75" customHeight="1">
      <c r="AG341" s="103"/>
      <c r="AH341" s="103"/>
      <c r="AI341" s="103"/>
      <c r="AJ341" s="103"/>
      <c r="AK341" s="103"/>
      <c r="AL341" s="103"/>
      <c r="AM341" s="103"/>
      <c r="AN341" s="103"/>
      <c r="AO341" s="103"/>
      <c r="AP341" s="103"/>
      <c r="AQ341" s="103"/>
      <c r="AR341" s="103"/>
    </row>
    <row r="342" spans="33:44" ht="12.75" customHeight="1">
      <c r="AG342" s="103"/>
      <c r="AH342" s="103"/>
      <c r="AI342" s="103"/>
      <c r="AJ342" s="103"/>
      <c r="AK342" s="103"/>
      <c r="AL342" s="103"/>
      <c r="AM342" s="103"/>
      <c r="AN342" s="103"/>
      <c r="AO342" s="103"/>
      <c r="AP342" s="103"/>
      <c r="AQ342" s="103"/>
      <c r="AR342" s="103"/>
    </row>
    <row r="343" spans="33:44" ht="12.75" customHeight="1">
      <c r="AG343" s="103"/>
      <c r="AH343" s="103"/>
      <c r="AI343" s="103"/>
      <c r="AJ343" s="103"/>
      <c r="AK343" s="103"/>
      <c r="AL343" s="103"/>
      <c r="AM343" s="103"/>
      <c r="AN343" s="103"/>
      <c r="AO343" s="103"/>
      <c r="AP343" s="103"/>
      <c r="AQ343" s="103"/>
      <c r="AR343" s="103"/>
    </row>
    <row r="344" spans="33:44" ht="12.75" customHeight="1">
      <c r="AG344" s="103"/>
      <c r="AH344" s="103"/>
      <c r="AI344" s="103"/>
      <c r="AJ344" s="103"/>
      <c r="AK344" s="103"/>
      <c r="AL344" s="103"/>
      <c r="AM344" s="103"/>
      <c r="AN344" s="103"/>
      <c r="AO344" s="103"/>
      <c r="AP344" s="103"/>
      <c r="AQ344" s="103"/>
      <c r="AR344" s="103"/>
    </row>
    <row r="345" spans="33:44" ht="12.75" customHeight="1">
      <c r="AG345" s="103"/>
      <c r="AH345" s="103"/>
      <c r="AI345" s="103"/>
      <c r="AJ345" s="103"/>
      <c r="AK345" s="103"/>
      <c r="AL345" s="103"/>
      <c r="AM345" s="103"/>
      <c r="AN345" s="103"/>
      <c r="AO345" s="103"/>
      <c r="AP345" s="103"/>
      <c r="AQ345" s="103"/>
      <c r="AR345" s="103"/>
    </row>
    <row r="346" spans="33:44" ht="12.75" customHeight="1">
      <c r="AG346" s="103"/>
      <c r="AH346" s="103"/>
      <c r="AI346" s="103"/>
      <c r="AJ346" s="103"/>
      <c r="AK346" s="103"/>
      <c r="AL346" s="103"/>
      <c r="AM346" s="103"/>
      <c r="AN346" s="103"/>
      <c r="AO346" s="103"/>
      <c r="AP346" s="103"/>
      <c r="AQ346" s="103"/>
      <c r="AR346" s="103"/>
    </row>
    <row r="347" spans="33:44" ht="12.75" customHeight="1">
      <c r="AG347" s="103"/>
      <c r="AH347" s="103"/>
      <c r="AI347" s="103"/>
      <c r="AJ347" s="103"/>
      <c r="AK347" s="103"/>
      <c r="AL347" s="103"/>
      <c r="AM347" s="103"/>
      <c r="AN347" s="103"/>
      <c r="AO347" s="103"/>
      <c r="AP347" s="103"/>
      <c r="AQ347" s="103"/>
      <c r="AR347" s="103"/>
    </row>
    <row r="348" spans="33:44" ht="12.75" customHeight="1">
      <c r="AG348" s="103"/>
      <c r="AH348" s="103"/>
      <c r="AI348" s="103"/>
      <c r="AJ348" s="103"/>
      <c r="AK348" s="103"/>
      <c r="AL348" s="103"/>
      <c r="AM348" s="103"/>
      <c r="AN348" s="103"/>
      <c r="AO348" s="103"/>
      <c r="AP348" s="103"/>
      <c r="AQ348" s="103"/>
      <c r="AR348" s="103"/>
    </row>
    <row r="349" spans="33:44" ht="12.75" customHeight="1">
      <c r="AG349" s="103"/>
      <c r="AH349" s="103"/>
      <c r="AI349" s="103"/>
      <c r="AJ349" s="103"/>
      <c r="AK349" s="103"/>
      <c r="AL349" s="103"/>
      <c r="AM349" s="103"/>
      <c r="AN349" s="103"/>
      <c r="AO349" s="103"/>
      <c r="AP349" s="103"/>
      <c r="AQ349" s="103"/>
      <c r="AR349" s="103"/>
    </row>
    <row r="350" spans="33:44" ht="12.75" customHeight="1">
      <c r="AG350" s="103"/>
      <c r="AH350" s="103"/>
      <c r="AI350" s="103"/>
      <c r="AJ350" s="103"/>
      <c r="AK350" s="103"/>
      <c r="AL350" s="103"/>
      <c r="AM350" s="103"/>
      <c r="AN350" s="103"/>
      <c r="AO350" s="103"/>
      <c r="AP350" s="103"/>
      <c r="AQ350" s="103"/>
      <c r="AR350" s="103"/>
    </row>
    <row r="351" spans="33:44" ht="12.75" customHeight="1">
      <c r="AG351" s="103"/>
      <c r="AH351" s="103"/>
      <c r="AI351" s="103"/>
      <c r="AJ351" s="103"/>
      <c r="AK351" s="103"/>
      <c r="AL351" s="103"/>
      <c r="AM351" s="103"/>
      <c r="AN351" s="103"/>
      <c r="AO351" s="103"/>
      <c r="AP351" s="103"/>
      <c r="AQ351" s="103"/>
      <c r="AR351" s="103"/>
    </row>
    <row r="352" spans="33:44" ht="12.75" customHeight="1">
      <c r="AG352" s="103"/>
      <c r="AH352" s="103"/>
      <c r="AI352" s="103"/>
      <c r="AJ352" s="103"/>
      <c r="AK352" s="103"/>
      <c r="AL352" s="103"/>
      <c r="AM352" s="103"/>
      <c r="AN352" s="103"/>
      <c r="AO352" s="103"/>
      <c r="AP352" s="103"/>
      <c r="AQ352" s="103"/>
      <c r="AR352" s="103"/>
    </row>
    <row r="353" spans="33:44" ht="12.75" customHeight="1">
      <c r="AG353" s="103"/>
      <c r="AH353" s="103"/>
      <c r="AI353" s="103"/>
      <c r="AJ353" s="103"/>
      <c r="AK353" s="103"/>
      <c r="AL353" s="103"/>
      <c r="AM353" s="103"/>
      <c r="AN353" s="103"/>
      <c r="AO353" s="103"/>
      <c r="AP353" s="103"/>
      <c r="AQ353" s="103"/>
      <c r="AR353" s="103"/>
    </row>
    <row r="354" spans="33:44" ht="12.75" customHeight="1">
      <c r="AG354" s="103"/>
      <c r="AH354" s="103"/>
      <c r="AI354" s="103"/>
      <c r="AJ354" s="103"/>
      <c r="AK354" s="103"/>
      <c r="AL354" s="103"/>
      <c r="AM354" s="103"/>
      <c r="AN354" s="103"/>
      <c r="AO354" s="103"/>
      <c r="AP354" s="103"/>
      <c r="AQ354" s="103"/>
      <c r="AR354" s="103"/>
    </row>
    <row r="355" spans="33:44" ht="12.75" customHeight="1">
      <c r="AG355" s="103"/>
      <c r="AH355" s="103"/>
      <c r="AI355" s="103"/>
      <c r="AJ355" s="103"/>
      <c r="AK355" s="103"/>
      <c r="AL355" s="103"/>
      <c r="AM355" s="103"/>
      <c r="AN355" s="103"/>
      <c r="AO355" s="103"/>
      <c r="AP355" s="103"/>
      <c r="AQ355" s="103"/>
      <c r="AR355" s="103"/>
    </row>
    <row r="356" spans="33:44" ht="12.75" customHeight="1">
      <c r="AG356" s="103"/>
      <c r="AH356" s="103"/>
      <c r="AI356" s="103"/>
      <c r="AJ356" s="103"/>
      <c r="AK356" s="103"/>
      <c r="AL356" s="103"/>
      <c r="AM356" s="103"/>
      <c r="AN356" s="103"/>
      <c r="AO356" s="103"/>
      <c r="AP356" s="103"/>
      <c r="AQ356" s="103"/>
      <c r="AR356" s="103"/>
    </row>
    <row r="357" spans="33:44" ht="12.75" customHeight="1">
      <c r="AG357" s="103"/>
      <c r="AH357" s="103"/>
      <c r="AI357" s="103"/>
      <c r="AJ357" s="103"/>
      <c r="AK357" s="103"/>
      <c r="AL357" s="103"/>
      <c r="AM357" s="103"/>
      <c r="AN357" s="103"/>
      <c r="AO357" s="103"/>
      <c r="AP357" s="103"/>
      <c r="AQ357" s="103"/>
      <c r="AR357" s="103"/>
    </row>
    <row r="358" spans="33:44" ht="12.75" customHeight="1">
      <c r="AG358" s="103"/>
      <c r="AH358" s="103"/>
      <c r="AI358" s="103"/>
      <c r="AJ358" s="103"/>
      <c r="AK358" s="103"/>
      <c r="AL358" s="103"/>
      <c r="AM358" s="103"/>
      <c r="AN358" s="103"/>
      <c r="AO358" s="103"/>
      <c r="AP358" s="103"/>
      <c r="AQ358" s="103"/>
      <c r="AR358" s="103"/>
    </row>
    <row r="359" spans="33:44" ht="12.75" customHeight="1">
      <c r="AG359" s="103"/>
      <c r="AH359" s="103"/>
      <c r="AI359" s="103"/>
      <c r="AJ359" s="103"/>
      <c r="AK359" s="103"/>
      <c r="AL359" s="103"/>
      <c r="AM359" s="103"/>
      <c r="AN359" s="103"/>
      <c r="AO359" s="103"/>
      <c r="AP359" s="103"/>
      <c r="AQ359" s="103"/>
      <c r="AR359" s="103"/>
    </row>
    <row r="360" spans="33:44" ht="12.75" customHeight="1">
      <c r="AG360" s="103"/>
      <c r="AH360" s="103"/>
      <c r="AI360" s="103"/>
      <c r="AJ360" s="103"/>
      <c r="AK360" s="103"/>
      <c r="AL360" s="103"/>
      <c r="AM360" s="103"/>
      <c r="AN360" s="103"/>
      <c r="AO360" s="103"/>
      <c r="AP360" s="103"/>
      <c r="AQ360" s="103"/>
      <c r="AR360" s="103"/>
    </row>
    <row r="361" spans="33:44" ht="12.75" customHeight="1">
      <c r="AG361" s="103"/>
      <c r="AH361" s="103"/>
      <c r="AI361" s="103"/>
      <c r="AJ361" s="103"/>
      <c r="AK361" s="103"/>
      <c r="AL361" s="103"/>
      <c r="AM361" s="103"/>
      <c r="AN361" s="103"/>
      <c r="AO361" s="103"/>
      <c r="AP361" s="103"/>
      <c r="AQ361" s="103"/>
      <c r="AR361" s="103"/>
    </row>
    <row r="362" spans="33:44" ht="12.75" customHeight="1">
      <c r="AG362" s="103"/>
      <c r="AH362" s="103"/>
      <c r="AI362" s="103"/>
      <c r="AJ362" s="103"/>
      <c r="AK362" s="103"/>
      <c r="AL362" s="103"/>
      <c r="AM362" s="103"/>
      <c r="AN362" s="103"/>
      <c r="AO362" s="103"/>
      <c r="AP362" s="103"/>
      <c r="AQ362" s="103"/>
      <c r="AR362" s="103"/>
    </row>
    <row r="363" spans="33:44" ht="12.75" customHeight="1">
      <c r="AG363" s="103"/>
      <c r="AH363" s="103"/>
      <c r="AI363" s="103"/>
      <c r="AJ363" s="103"/>
      <c r="AK363" s="103"/>
      <c r="AL363" s="103"/>
      <c r="AM363" s="103"/>
      <c r="AN363" s="103"/>
      <c r="AO363" s="103"/>
      <c r="AP363" s="103"/>
      <c r="AQ363" s="103"/>
      <c r="AR363" s="103"/>
    </row>
    <row r="364" spans="33:44" ht="12.75" customHeight="1">
      <c r="AG364" s="103"/>
      <c r="AH364" s="103"/>
      <c r="AI364" s="103"/>
      <c r="AJ364" s="103"/>
      <c r="AK364" s="103"/>
      <c r="AL364" s="103"/>
      <c r="AM364" s="103"/>
      <c r="AN364" s="103"/>
      <c r="AO364" s="103"/>
      <c r="AP364" s="103"/>
      <c r="AQ364" s="103"/>
      <c r="AR364" s="103"/>
    </row>
    <row r="365" spans="33:44" ht="12.75" customHeight="1">
      <c r="AG365" s="103"/>
      <c r="AH365" s="103"/>
      <c r="AI365" s="103"/>
      <c r="AJ365" s="103"/>
      <c r="AK365" s="103"/>
      <c r="AL365" s="103"/>
      <c r="AM365" s="103"/>
      <c r="AN365" s="103"/>
      <c r="AO365" s="103"/>
      <c r="AP365" s="103"/>
      <c r="AQ365" s="103"/>
      <c r="AR365" s="103"/>
    </row>
    <row r="366" spans="33:44" ht="12.75" customHeight="1">
      <c r="AG366" s="103"/>
      <c r="AH366" s="103"/>
      <c r="AI366" s="103"/>
      <c r="AJ366" s="103"/>
      <c r="AK366" s="103"/>
      <c r="AL366" s="103"/>
      <c r="AM366" s="103"/>
      <c r="AN366" s="103"/>
      <c r="AO366" s="103"/>
      <c r="AP366" s="103"/>
      <c r="AQ366" s="103"/>
      <c r="AR366" s="103"/>
    </row>
    <row r="367" spans="33:44" ht="12.75" customHeight="1">
      <c r="AG367" s="103"/>
      <c r="AH367" s="103"/>
      <c r="AI367" s="103"/>
      <c r="AJ367" s="103"/>
      <c r="AK367" s="103"/>
      <c r="AL367" s="103"/>
      <c r="AM367" s="103"/>
      <c r="AN367" s="103"/>
      <c r="AO367" s="103"/>
      <c r="AP367" s="103"/>
      <c r="AQ367" s="103"/>
      <c r="AR367" s="103"/>
    </row>
    <row r="368" spans="33:44" ht="12.75" customHeight="1">
      <c r="AG368" s="103"/>
      <c r="AH368" s="103"/>
      <c r="AI368" s="103"/>
      <c r="AJ368" s="103"/>
      <c r="AK368" s="103"/>
      <c r="AL368" s="103"/>
      <c r="AM368" s="103"/>
      <c r="AN368" s="103"/>
      <c r="AO368" s="103"/>
      <c r="AP368" s="103"/>
      <c r="AQ368" s="103"/>
      <c r="AR368" s="103"/>
    </row>
    <row r="369" spans="33:44" ht="12.75" customHeight="1">
      <c r="AG369" s="103"/>
      <c r="AH369" s="103"/>
      <c r="AI369" s="103"/>
      <c r="AJ369" s="103"/>
      <c r="AK369" s="103"/>
      <c r="AL369" s="103"/>
      <c r="AM369" s="103"/>
      <c r="AN369" s="103"/>
      <c r="AO369" s="103"/>
      <c r="AP369" s="103"/>
      <c r="AQ369" s="103"/>
      <c r="AR369" s="103"/>
    </row>
    <row r="370" spans="33:44" ht="12.75" customHeight="1">
      <c r="AG370" s="103"/>
      <c r="AH370" s="103"/>
      <c r="AI370" s="103"/>
      <c r="AJ370" s="103"/>
      <c r="AK370" s="103"/>
      <c r="AL370" s="103"/>
      <c r="AM370" s="103"/>
      <c r="AN370" s="103"/>
      <c r="AO370" s="103"/>
      <c r="AP370" s="103"/>
      <c r="AQ370" s="103"/>
      <c r="AR370" s="103"/>
    </row>
    <row r="371" spans="33:44" ht="12.75" customHeight="1">
      <c r="AG371" s="103"/>
      <c r="AH371" s="103"/>
      <c r="AI371" s="103"/>
      <c r="AJ371" s="103"/>
      <c r="AK371" s="103"/>
      <c r="AL371" s="103"/>
      <c r="AM371" s="103"/>
      <c r="AN371" s="103"/>
      <c r="AO371" s="103"/>
      <c r="AP371" s="103"/>
      <c r="AQ371" s="103"/>
      <c r="AR371" s="103"/>
    </row>
    <row r="372" spans="33:44" ht="12.75" customHeight="1">
      <c r="AG372" s="103"/>
      <c r="AH372" s="103"/>
      <c r="AI372" s="103"/>
      <c r="AJ372" s="103"/>
      <c r="AK372" s="103"/>
      <c r="AL372" s="103"/>
      <c r="AM372" s="103"/>
      <c r="AN372" s="103"/>
      <c r="AO372" s="103"/>
      <c r="AP372" s="103"/>
      <c r="AQ372" s="103"/>
      <c r="AR372" s="103"/>
    </row>
    <row r="373" spans="33:44" ht="12.75" customHeight="1">
      <c r="AG373" s="103"/>
      <c r="AH373" s="103"/>
      <c r="AI373" s="103"/>
      <c r="AJ373" s="103"/>
      <c r="AK373" s="103"/>
      <c r="AL373" s="103"/>
      <c r="AM373" s="103"/>
      <c r="AN373" s="103"/>
      <c r="AO373" s="103"/>
      <c r="AP373" s="103"/>
      <c r="AQ373" s="103"/>
      <c r="AR373" s="103"/>
    </row>
    <row r="374" spans="33:44" ht="12.75" customHeight="1">
      <c r="AG374" s="103"/>
      <c r="AH374" s="103"/>
      <c r="AI374" s="103"/>
      <c r="AJ374" s="103"/>
      <c r="AK374" s="103"/>
      <c r="AL374" s="103"/>
      <c r="AM374" s="103"/>
      <c r="AN374" s="103"/>
      <c r="AO374" s="103"/>
      <c r="AP374" s="103"/>
      <c r="AQ374" s="103"/>
      <c r="AR374" s="103"/>
    </row>
    <row r="375" spans="33:44" ht="12.75" customHeight="1">
      <c r="AG375" s="103"/>
      <c r="AH375" s="103"/>
      <c r="AI375" s="103"/>
      <c r="AJ375" s="103"/>
      <c r="AK375" s="103"/>
      <c r="AL375" s="103"/>
      <c r="AM375" s="103"/>
      <c r="AN375" s="103"/>
      <c r="AO375" s="103"/>
      <c r="AP375" s="103"/>
      <c r="AQ375" s="103"/>
      <c r="AR375" s="103"/>
    </row>
    <row r="376" spans="33:44" ht="12.75" customHeight="1">
      <c r="AG376" s="103"/>
      <c r="AH376" s="103"/>
      <c r="AI376" s="103"/>
      <c r="AJ376" s="103"/>
      <c r="AK376" s="103"/>
      <c r="AL376" s="103"/>
      <c r="AM376" s="103"/>
      <c r="AN376" s="103"/>
      <c r="AO376" s="103"/>
      <c r="AP376" s="103"/>
      <c r="AQ376" s="103"/>
      <c r="AR376" s="103"/>
    </row>
    <row r="377" spans="33:44" ht="12.75" customHeight="1">
      <c r="AG377" s="103"/>
      <c r="AH377" s="103"/>
      <c r="AI377" s="103"/>
      <c r="AJ377" s="103"/>
      <c r="AK377" s="103"/>
      <c r="AL377" s="103"/>
      <c r="AM377" s="103"/>
      <c r="AN377" s="103"/>
      <c r="AO377" s="103"/>
      <c r="AP377" s="103"/>
      <c r="AQ377" s="103"/>
      <c r="AR377" s="103"/>
    </row>
    <row r="378" spans="33:44" ht="12.75" customHeight="1">
      <c r="AG378" s="103"/>
      <c r="AH378" s="103"/>
      <c r="AI378" s="103"/>
      <c r="AJ378" s="103"/>
      <c r="AK378" s="103"/>
      <c r="AL378" s="103"/>
      <c r="AM378" s="103"/>
      <c r="AN378" s="103"/>
      <c r="AO378" s="103"/>
      <c r="AP378" s="103"/>
      <c r="AQ378" s="103"/>
      <c r="AR378" s="103"/>
    </row>
    <row r="379" spans="33:44" ht="12.75" customHeight="1">
      <c r="AG379" s="103"/>
      <c r="AH379" s="103"/>
      <c r="AI379" s="103"/>
      <c r="AJ379" s="103"/>
      <c r="AK379" s="103"/>
      <c r="AL379" s="103"/>
      <c r="AM379" s="103"/>
      <c r="AN379" s="103"/>
      <c r="AO379" s="103"/>
      <c r="AP379" s="103"/>
      <c r="AQ379" s="103"/>
      <c r="AR379" s="103"/>
    </row>
    <row r="380" spans="33:44" ht="12.75" customHeight="1">
      <c r="AG380" s="103"/>
      <c r="AH380" s="103"/>
      <c r="AI380" s="103"/>
      <c r="AJ380" s="103"/>
      <c r="AK380" s="103"/>
      <c r="AL380" s="103"/>
      <c r="AM380" s="103"/>
      <c r="AN380" s="103"/>
      <c r="AO380" s="103"/>
      <c r="AP380" s="103"/>
      <c r="AQ380" s="103"/>
      <c r="AR380" s="103"/>
    </row>
    <row r="381" spans="33:44" ht="12.75" customHeight="1">
      <c r="AG381" s="103"/>
      <c r="AH381" s="103"/>
      <c r="AI381" s="103"/>
      <c r="AJ381" s="103"/>
      <c r="AK381" s="103"/>
      <c r="AL381" s="103"/>
      <c r="AM381" s="103"/>
      <c r="AN381" s="103"/>
      <c r="AO381" s="103"/>
      <c r="AP381" s="103"/>
      <c r="AQ381" s="103"/>
      <c r="AR381" s="103"/>
    </row>
    <row r="382" spans="33:44" ht="12.75" customHeight="1">
      <c r="AG382" s="103"/>
      <c r="AH382" s="103"/>
      <c r="AI382" s="103"/>
      <c r="AJ382" s="103"/>
      <c r="AK382" s="103"/>
      <c r="AL382" s="103"/>
      <c r="AM382" s="103"/>
      <c r="AN382" s="103"/>
      <c r="AO382" s="103"/>
      <c r="AP382" s="103"/>
      <c r="AQ382" s="103"/>
      <c r="AR382" s="103"/>
    </row>
    <row r="383" spans="33:44" ht="12.75" customHeight="1">
      <c r="AG383" s="103"/>
      <c r="AH383" s="103"/>
      <c r="AI383" s="103"/>
      <c r="AJ383" s="103"/>
      <c r="AK383" s="103"/>
      <c r="AL383" s="103"/>
      <c r="AM383" s="103"/>
      <c r="AN383" s="103"/>
      <c r="AO383" s="103"/>
      <c r="AP383" s="103"/>
      <c r="AQ383" s="103"/>
      <c r="AR383" s="103"/>
    </row>
    <row r="384" spans="33:44" ht="12.75" customHeight="1">
      <c r="AG384" s="103"/>
      <c r="AH384" s="103"/>
      <c r="AI384" s="103"/>
      <c r="AJ384" s="103"/>
      <c r="AK384" s="103"/>
      <c r="AL384" s="103"/>
      <c r="AM384" s="103"/>
      <c r="AN384" s="103"/>
      <c r="AO384" s="103"/>
      <c r="AP384" s="103"/>
      <c r="AQ384" s="103"/>
      <c r="AR384" s="103"/>
    </row>
    <row r="385" spans="33:44" ht="12.75" customHeight="1">
      <c r="AG385" s="103"/>
      <c r="AH385" s="103"/>
      <c r="AI385" s="103"/>
      <c r="AJ385" s="103"/>
      <c r="AK385" s="103"/>
      <c r="AL385" s="103"/>
      <c r="AM385" s="103"/>
      <c r="AN385" s="103"/>
      <c r="AO385" s="103"/>
      <c r="AP385" s="103"/>
      <c r="AQ385" s="103"/>
      <c r="AR385" s="103"/>
    </row>
    <row r="386" spans="33:44" ht="12.75" customHeight="1">
      <c r="AG386" s="103"/>
      <c r="AH386" s="103"/>
      <c r="AI386" s="103"/>
      <c r="AJ386" s="103"/>
      <c r="AK386" s="103"/>
      <c r="AL386" s="103"/>
      <c r="AM386" s="103"/>
      <c r="AN386" s="103"/>
      <c r="AO386" s="103"/>
      <c r="AP386" s="103"/>
      <c r="AQ386" s="103"/>
      <c r="AR386" s="103"/>
    </row>
    <row r="387" spans="33:44" ht="12.75" customHeight="1">
      <c r="AG387" s="103"/>
      <c r="AH387" s="103"/>
      <c r="AI387" s="103"/>
      <c r="AJ387" s="103"/>
      <c r="AK387" s="103"/>
      <c r="AL387" s="103"/>
      <c r="AM387" s="103"/>
      <c r="AN387" s="103"/>
      <c r="AO387" s="103"/>
      <c r="AP387" s="103"/>
      <c r="AQ387" s="103"/>
      <c r="AR387" s="103"/>
    </row>
    <row r="388" spans="33:44" ht="12.75" customHeight="1">
      <c r="AG388" s="103"/>
      <c r="AH388" s="103"/>
      <c r="AI388" s="103"/>
      <c r="AJ388" s="103"/>
      <c r="AK388" s="103"/>
      <c r="AL388" s="103"/>
      <c r="AM388" s="103"/>
      <c r="AN388" s="103"/>
      <c r="AO388" s="103"/>
      <c r="AP388" s="103"/>
      <c r="AQ388" s="103"/>
      <c r="AR388" s="103"/>
    </row>
    <row r="389" spans="33:44" ht="12.75" customHeight="1">
      <c r="AG389" s="103"/>
      <c r="AH389" s="103"/>
      <c r="AI389" s="103"/>
      <c r="AJ389" s="103"/>
      <c r="AK389" s="103"/>
      <c r="AL389" s="103"/>
      <c r="AM389" s="103"/>
      <c r="AN389" s="103"/>
      <c r="AO389" s="103"/>
      <c r="AP389" s="103"/>
      <c r="AQ389" s="103"/>
      <c r="AR389" s="103"/>
    </row>
    <row r="390" spans="33:44" ht="12.75" customHeight="1">
      <c r="AG390" s="103"/>
      <c r="AH390" s="103"/>
      <c r="AI390" s="103"/>
      <c r="AJ390" s="103"/>
      <c r="AK390" s="103"/>
      <c r="AL390" s="103"/>
      <c r="AM390" s="103"/>
      <c r="AN390" s="103"/>
      <c r="AO390" s="103"/>
      <c r="AP390" s="103"/>
      <c r="AQ390" s="103"/>
      <c r="AR390" s="103"/>
    </row>
    <row r="391" spans="33:44" ht="12.75" customHeight="1">
      <c r="AG391" s="103"/>
      <c r="AH391" s="103"/>
      <c r="AI391" s="103"/>
      <c r="AJ391" s="103"/>
      <c r="AK391" s="103"/>
      <c r="AL391" s="103"/>
      <c r="AM391" s="103"/>
      <c r="AN391" s="103"/>
      <c r="AO391" s="103"/>
      <c r="AP391" s="103"/>
      <c r="AQ391" s="103"/>
      <c r="AR391" s="103"/>
    </row>
    <row r="392" spans="33:44" ht="12.75" customHeight="1">
      <c r="AG392" s="103"/>
      <c r="AH392" s="103"/>
      <c r="AI392" s="103"/>
      <c r="AJ392" s="103"/>
      <c r="AK392" s="103"/>
      <c r="AL392" s="103"/>
      <c r="AM392" s="103"/>
      <c r="AN392" s="103"/>
      <c r="AO392" s="103"/>
      <c r="AP392" s="103"/>
      <c r="AQ392" s="103"/>
      <c r="AR392" s="103"/>
    </row>
    <row r="393" spans="33:44" ht="12.75" customHeight="1">
      <c r="AG393" s="103"/>
      <c r="AH393" s="103"/>
      <c r="AI393" s="103"/>
      <c r="AJ393" s="103"/>
      <c r="AK393" s="103"/>
      <c r="AL393" s="103"/>
      <c r="AM393" s="103"/>
      <c r="AN393" s="103"/>
      <c r="AO393" s="103"/>
      <c r="AP393" s="103"/>
      <c r="AQ393" s="103"/>
      <c r="AR393" s="103"/>
    </row>
    <row r="394" spans="33:44" ht="12.75" customHeight="1">
      <c r="AG394" s="103"/>
      <c r="AH394" s="103"/>
      <c r="AI394" s="103"/>
      <c r="AJ394" s="103"/>
      <c r="AK394" s="103"/>
      <c r="AL394" s="103"/>
      <c r="AM394" s="103"/>
      <c r="AN394" s="103"/>
      <c r="AO394" s="103"/>
      <c r="AP394" s="103"/>
      <c r="AQ394" s="103"/>
      <c r="AR394" s="103"/>
    </row>
    <row r="395" spans="33:44" ht="12.75" customHeight="1">
      <c r="AG395" s="103"/>
      <c r="AH395" s="103"/>
      <c r="AI395" s="103"/>
      <c r="AJ395" s="103"/>
      <c r="AK395" s="103"/>
      <c r="AL395" s="103"/>
      <c r="AM395" s="103"/>
      <c r="AN395" s="103"/>
      <c r="AO395" s="103"/>
      <c r="AP395" s="103"/>
      <c r="AQ395" s="103"/>
      <c r="AR395" s="103"/>
    </row>
    <row r="396" spans="33:44" ht="12.75" customHeight="1">
      <c r="AG396" s="103"/>
      <c r="AH396" s="103"/>
      <c r="AI396" s="103"/>
      <c r="AJ396" s="103"/>
      <c r="AK396" s="103"/>
      <c r="AL396" s="103"/>
      <c r="AM396" s="103"/>
      <c r="AN396" s="103"/>
      <c r="AO396" s="103"/>
      <c r="AP396" s="103"/>
      <c r="AQ396" s="103"/>
      <c r="AR396" s="103"/>
    </row>
    <row r="397" spans="33:44" ht="12.75" customHeight="1">
      <c r="AG397" s="103"/>
      <c r="AH397" s="103"/>
      <c r="AI397" s="103"/>
      <c r="AJ397" s="103"/>
      <c r="AK397" s="103"/>
      <c r="AL397" s="103"/>
      <c r="AM397" s="103"/>
      <c r="AN397" s="103"/>
      <c r="AO397" s="103"/>
      <c r="AP397" s="103"/>
      <c r="AQ397" s="103"/>
      <c r="AR397" s="103"/>
    </row>
    <row r="398" spans="33:44" ht="12.75" customHeight="1">
      <c r="AG398" s="103"/>
      <c r="AH398" s="103"/>
      <c r="AI398" s="103"/>
      <c r="AJ398" s="103"/>
      <c r="AK398" s="103"/>
      <c r="AL398" s="103"/>
      <c r="AM398" s="103"/>
      <c r="AN398" s="103"/>
      <c r="AO398" s="103"/>
      <c r="AP398" s="103"/>
      <c r="AQ398" s="103"/>
      <c r="AR398" s="103"/>
    </row>
    <row r="399" spans="33:44" ht="12.75" customHeight="1">
      <c r="AG399" s="103"/>
      <c r="AH399" s="103"/>
      <c r="AI399" s="103"/>
      <c r="AJ399" s="103"/>
      <c r="AK399" s="103"/>
      <c r="AL399" s="103"/>
      <c r="AM399" s="103"/>
      <c r="AN399" s="103"/>
      <c r="AO399" s="103"/>
      <c r="AP399" s="103"/>
      <c r="AQ399" s="103"/>
      <c r="AR399" s="103"/>
    </row>
    <row r="400" spans="33:44" ht="12.75" customHeight="1">
      <c r="AG400" s="103"/>
      <c r="AH400" s="103"/>
      <c r="AI400" s="103"/>
      <c r="AJ400" s="103"/>
      <c r="AK400" s="103"/>
      <c r="AL400" s="103"/>
      <c r="AM400" s="103"/>
      <c r="AN400" s="103"/>
      <c r="AO400" s="103"/>
      <c r="AP400" s="103"/>
      <c r="AQ400" s="103"/>
      <c r="AR400" s="103"/>
    </row>
    <row r="401" spans="33:44" ht="12.75" customHeight="1">
      <c r="AG401" s="103"/>
      <c r="AH401" s="103"/>
      <c r="AI401" s="103"/>
      <c r="AJ401" s="103"/>
      <c r="AK401" s="103"/>
      <c r="AL401" s="103"/>
      <c r="AM401" s="103"/>
      <c r="AN401" s="103"/>
      <c r="AO401" s="103"/>
      <c r="AP401" s="103"/>
      <c r="AQ401" s="103"/>
      <c r="AR401" s="103"/>
    </row>
    <row r="402" spans="33:44" ht="12.75" customHeight="1">
      <c r="AG402" s="103"/>
      <c r="AH402" s="103"/>
      <c r="AI402" s="103"/>
      <c r="AJ402" s="103"/>
      <c r="AK402" s="103"/>
      <c r="AL402" s="103"/>
      <c r="AM402" s="103"/>
      <c r="AN402" s="103"/>
      <c r="AO402" s="103"/>
      <c r="AP402" s="103"/>
      <c r="AQ402" s="103"/>
      <c r="AR402" s="103"/>
    </row>
    <row r="403" spans="33:44" ht="12.75" customHeight="1">
      <c r="AG403" s="103"/>
      <c r="AH403" s="103"/>
      <c r="AI403" s="103"/>
      <c r="AJ403" s="103"/>
      <c r="AK403" s="103"/>
      <c r="AL403" s="103"/>
      <c r="AM403" s="103"/>
      <c r="AN403" s="103"/>
      <c r="AO403" s="103"/>
      <c r="AP403" s="103"/>
      <c r="AQ403" s="103"/>
      <c r="AR403" s="103"/>
    </row>
    <row r="404" spans="33:44" ht="12.75" customHeight="1">
      <c r="AG404" s="103"/>
      <c r="AH404" s="103"/>
      <c r="AI404" s="103"/>
      <c r="AJ404" s="103"/>
      <c r="AK404" s="103"/>
      <c r="AL404" s="103"/>
      <c r="AM404" s="103"/>
      <c r="AN404" s="103"/>
      <c r="AO404" s="103"/>
      <c r="AP404" s="103"/>
      <c r="AQ404" s="103"/>
      <c r="AR404" s="103"/>
    </row>
    <row r="405" spans="33:44" ht="12.75" customHeight="1">
      <c r="AG405" s="103"/>
      <c r="AH405" s="103"/>
      <c r="AI405" s="103"/>
      <c r="AJ405" s="103"/>
      <c r="AK405" s="103"/>
      <c r="AL405" s="103"/>
      <c r="AM405" s="103"/>
      <c r="AN405" s="103"/>
      <c r="AO405" s="103"/>
      <c r="AP405" s="103"/>
      <c r="AQ405" s="103"/>
      <c r="AR405" s="103"/>
    </row>
    <row r="406" spans="33:44" ht="12.75" customHeight="1">
      <c r="AG406" s="103"/>
      <c r="AH406" s="103"/>
      <c r="AI406" s="103"/>
      <c r="AJ406" s="103"/>
      <c r="AK406" s="103"/>
      <c r="AL406" s="103"/>
      <c r="AM406" s="103"/>
      <c r="AN406" s="103"/>
      <c r="AO406" s="103"/>
      <c r="AP406" s="103"/>
      <c r="AQ406" s="103"/>
      <c r="AR406" s="103"/>
    </row>
    <row r="407" spans="33:44" ht="12.75" customHeight="1">
      <c r="AG407" s="103"/>
      <c r="AH407" s="103"/>
      <c r="AI407" s="103"/>
      <c r="AJ407" s="103"/>
      <c r="AK407" s="103"/>
      <c r="AL407" s="103"/>
      <c r="AM407" s="103"/>
      <c r="AN407" s="103"/>
      <c r="AO407" s="103"/>
      <c r="AP407" s="103"/>
      <c r="AQ407" s="103"/>
      <c r="AR407" s="103"/>
    </row>
    <row r="408" spans="33:44" ht="12.75" customHeight="1">
      <c r="AG408" s="103"/>
      <c r="AH408" s="103"/>
      <c r="AI408" s="103"/>
      <c r="AJ408" s="103"/>
      <c r="AK408" s="103"/>
      <c r="AL408" s="103"/>
      <c r="AM408" s="103"/>
      <c r="AN408" s="103"/>
      <c r="AO408" s="103"/>
      <c r="AP408" s="103"/>
      <c r="AQ408" s="103"/>
      <c r="AR408" s="103"/>
    </row>
    <row r="409" spans="33:44" ht="12.75" customHeight="1">
      <c r="AG409" s="103"/>
      <c r="AH409" s="103"/>
      <c r="AI409" s="103"/>
      <c r="AJ409" s="103"/>
      <c r="AK409" s="103"/>
      <c r="AL409" s="103"/>
      <c r="AM409" s="103"/>
      <c r="AN409" s="103"/>
      <c r="AO409" s="103"/>
      <c r="AP409" s="103"/>
      <c r="AQ409" s="103"/>
      <c r="AR409" s="103"/>
    </row>
    <row r="410" spans="33:44" ht="12.75" customHeight="1">
      <c r="AG410" s="103"/>
      <c r="AH410" s="103"/>
      <c r="AI410" s="103"/>
      <c r="AJ410" s="103"/>
      <c r="AK410" s="103"/>
      <c r="AL410" s="103"/>
      <c r="AM410" s="103"/>
      <c r="AN410" s="103"/>
      <c r="AO410" s="103"/>
      <c r="AP410" s="103"/>
      <c r="AQ410" s="103"/>
      <c r="AR410" s="103"/>
    </row>
    <row r="411" spans="33:44" ht="12.75" customHeight="1">
      <c r="AG411" s="103"/>
      <c r="AH411" s="103"/>
      <c r="AI411" s="103"/>
      <c r="AJ411" s="103"/>
      <c r="AK411" s="103"/>
      <c r="AL411" s="103"/>
      <c r="AM411" s="103"/>
      <c r="AN411" s="103"/>
      <c r="AO411" s="103"/>
      <c r="AP411" s="103"/>
      <c r="AQ411" s="103"/>
      <c r="AR411" s="103"/>
    </row>
    <row r="412" spans="33:44" ht="12.75" customHeight="1">
      <c r="AG412" s="103"/>
      <c r="AH412" s="103"/>
      <c r="AI412" s="103"/>
      <c r="AJ412" s="103"/>
      <c r="AK412" s="103"/>
      <c r="AL412" s="103"/>
      <c r="AM412" s="103"/>
      <c r="AN412" s="103"/>
      <c r="AO412" s="103"/>
      <c r="AP412" s="103"/>
      <c r="AQ412" s="103"/>
      <c r="AR412" s="103"/>
    </row>
    <row r="413" spans="33:44" ht="12.75" customHeight="1">
      <c r="AG413" s="103"/>
      <c r="AH413" s="103"/>
      <c r="AI413" s="103"/>
      <c r="AJ413" s="103"/>
      <c r="AK413" s="103"/>
      <c r="AL413" s="103"/>
      <c r="AM413" s="103"/>
      <c r="AN413" s="103"/>
      <c r="AO413" s="103"/>
      <c r="AP413" s="103"/>
      <c r="AQ413" s="103"/>
      <c r="AR413" s="103"/>
    </row>
    <row r="414" spans="33:44" ht="12.75" customHeight="1">
      <c r="AG414" s="103"/>
      <c r="AH414" s="103"/>
      <c r="AI414" s="103"/>
      <c r="AJ414" s="103"/>
      <c r="AK414" s="103"/>
      <c r="AL414" s="103"/>
      <c r="AM414" s="103"/>
      <c r="AN414" s="103"/>
      <c r="AO414" s="103"/>
      <c r="AP414" s="103"/>
      <c r="AQ414" s="103"/>
      <c r="AR414" s="103"/>
    </row>
    <row r="415" spans="33:44" ht="12.75" customHeight="1">
      <c r="AG415" s="103"/>
      <c r="AH415" s="103"/>
      <c r="AI415" s="103"/>
      <c r="AJ415" s="103"/>
      <c r="AK415" s="103"/>
      <c r="AL415" s="103"/>
      <c r="AM415" s="103"/>
      <c r="AN415" s="103"/>
      <c r="AO415" s="103"/>
      <c r="AP415" s="103"/>
      <c r="AQ415" s="103"/>
      <c r="AR415" s="103"/>
    </row>
    <row r="416" spans="33:44" ht="12.75" customHeight="1">
      <c r="AG416" s="103"/>
      <c r="AH416" s="103"/>
      <c r="AI416" s="103"/>
      <c r="AJ416" s="103"/>
      <c r="AK416" s="103"/>
      <c r="AL416" s="103"/>
      <c r="AM416" s="103"/>
      <c r="AN416" s="103"/>
      <c r="AO416" s="103"/>
      <c r="AP416" s="103"/>
      <c r="AQ416" s="103"/>
      <c r="AR416" s="103"/>
    </row>
    <row r="417" spans="33:44" ht="12.75" customHeight="1">
      <c r="AG417" s="103"/>
      <c r="AH417" s="103"/>
      <c r="AI417" s="103"/>
      <c r="AJ417" s="103"/>
      <c r="AK417" s="103"/>
      <c r="AL417" s="103"/>
      <c r="AM417" s="103"/>
      <c r="AN417" s="103"/>
      <c r="AO417" s="103"/>
      <c r="AP417" s="103"/>
      <c r="AQ417" s="103"/>
      <c r="AR417" s="103"/>
    </row>
    <row r="418" spans="33:44" ht="12.75" customHeight="1">
      <c r="AG418" s="103"/>
      <c r="AH418" s="103"/>
      <c r="AI418" s="103"/>
      <c r="AJ418" s="103"/>
      <c r="AK418" s="103"/>
      <c r="AL418" s="103"/>
      <c r="AM418" s="103"/>
      <c r="AN418" s="103"/>
      <c r="AO418" s="103"/>
      <c r="AP418" s="103"/>
      <c r="AQ418" s="103"/>
      <c r="AR418" s="103"/>
    </row>
    <row r="419" spans="33:44" ht="12.75" customHeight="1">
      <c r="AG419" s="103"/>
      <c r="AH419" s="103"/>
      <c r="AI419" s="103"/>
      <c r="AJ419" s="103"/>
      <c r="AK419" s="103"/>
      <c r="AL419" s="103"/>
      <c r="AM419" s="103"/>
      <c r="AN419" s="103"/>
      <c r="AO419" s="103"/>
      <c r="AP419" s="103"/>
      <c r="AQ419" s="103"/>
      <c r="AR419" s="103"/>
    </row>
    <row r="420" spans="33:44" ht="12.75" customHeight="1">
      <c r="AG420" s="103"/>
      <c r="AH420" s="103"/>
      <c r="AI420" s="103"/>
      <c r="AJ420" s="103"/>
      <c r="AK420" s="103"/>
      <c r="AL420" s="103"/>
      <c r="AM420" s="103"/>
      <c r="AN420" s="103"/>
      <c r="AO420" s="103"/>
      <c r="AP420" s="103"/>
      <c r="AQ420" s="103"/>
      <c r="AR420" s="103"/>
    </row>
    <row r="421" spans="33:44" ht="12.75" customHeight="1">
      <c r="AG421" s="103"/>
      <c r="AH421" s="103"/>
      <c r="AI421" s="103"/>
      <c r="AJ421" s="103"/>
      <c r="AK421" s="103"/>
      <c r="AL421" s="103"/>
      <c r="AM421" s="103"/>
      <c r="AN421" s="103"/>
      <c r="AO421" s="103"/>
      <c r="AP421" s="103"/>
      <c r="AQ421" s="103"/>
      <c r="AR421" s="103"/>
    </row>
    <row r="422" spans="33:44" ht="12.75" customHeight="1">
      <c r="AG422" s="103"/>
      <c r="AH422" s="103"/>
      <c r="AI422" s="103"/>
      <c r="AJ422" s="103"/>
      <c r="AK422" s="103"/>
      <c r="AL422" s="103"/>
      <c r="AM422" s="103"/>
      <c r="AN422" s="103"/>
      <c r="AO422" s="103"/>
      <c r="AP422" s="103"/>
      <c r="AQ422" s="103"/>
      <c r="AR422" s="103"/>
    </row>
    <row r="423" spans="33:44" ht="12.75" customHeight="1">
      <c r="AG423" s="103"/>
      <c r="AH423" s="103"/>
      <c r="AI423" s="103"/>
      <c r="AJ423" s="103"/>
      <c r="AK423" s="103"/>
      <c r="AL423" s="103"/>
      <c r="AM423" s="103"/>
      <c r="AN423" s="103"/>
      <c r="AO423" s="103"/>
      <c r="AP423" s="103"/>
      <c r="AQ423" s="103"/>
      <c r="AR423" s="103"/>
    </row>
    <row r="424" spans="33:44" ht="12.75" customHeight="1">
      <c r="AG424" s="103"/>
      <c r="AH424" s="103"/>
      <c r="AI424" s="103"/>
      <c r="AJ424" s="103"/>
      <c r="AK424" s="103"/>
      <c r="AL424" s="103"/>
      <c r="AM424" s="103"/>
      <c r="AN424" s="103"/>
      <c r="AO424" s="103"/>
      <c r="AP424" s="103"/>
      <c r="AQ424" s="103"/>
      <c r="AR424" s="103"/>
    </row>
    <row r="425" spans="33:44" ht="12.75" customHeight="1">
      <c r="AG425" s="103"/>
      <c r="AH425" s="103"/>
      <c r="AI425" s="103"/>
      <c r="AJ425" s="103"/>
      <c r="AK425" s="103"/>
      <c r="AL425" s="103"/>
      <c r="AM425" s="103"/>
      <c r="AN425" s="103"/>
      <c r="AO425" s="103"/>
      <c r="AP425" s="103"/>
      <c r="AQ425" s="103"/>
      <c r="AR425" s="103"/>
    </row>
    <row r="426" spans="33:44" ht="12.75" customHeight="1">
      <c r="AG426" s="103"/>
      <c r="AH426" s="103"/>
      <c r="AI426" s="103"/>
      <c r="AJ426" s="103"/>
      <c r="AK426" s="103"/>
      <c r="AL426" s="103"/>
      <c r="AM426" s="103"/>
      <c r="AN426" s="103"/>
      <c r="AO426" s="103"/>
      <c r="AP426" s="103"/>
      <c r="AQ426" s="103"/>
      <c r="AR426" s="103"/>
    </row>
    <row r="427" spans="33:44" ht="12.75" customHeight="1">
      <c r="AG427" s="103"/>
      <c r="AH427" s="103"/>
      <c r="AI427" s="103"/>
      <c r="AJ427" s="103"/>
      <c r="AK427" s="103"/>
      <c r="AL427" s="103"/>
      <c r="AM427" s="103"/>
      <c r="AN427" s="103"/>
      <c r="AO427" s="103"/>
      <c r="AP427" s="103"/>
      <c r="AQ427" s="103"/>
      <c r="AR427" s="103"/>
    </row>
    <row r="428" spans="33:44" ht="12.75" customHeight="1">
      <c r="AG428" s="103"/>
      <c r="AH428" s="103"/>
      <c r="AI428" s="103"/>
      <c r="AJ428" s="103"/>
      <c r="AK428" s="103"/>
      <c r="AL428" s="103"/>
      <c r="AM428" s="103"/>
      <c r="AN428" s="103"/>
      <c r="AO428" s="103"/>
      <c r="AP428" s="103"/>
      <c r="AQ428" s="103"/>
      <c r="AR428" s="103"/>
    </row>
    <row r="429" spans="33:44" ht="12.75" customHeight="1">
      <c r="AG429" s="103"/>
      <c r="AH429" s="103"/>
      <c r="AI429" s="103"/>
      <c r="AJ429" s="103"/>
      <c r="AK429" s="103"/>
      <c r="AL429" s="103"/>
      <c r="AM429" s="103"/>
      <c r="AN429" s="103"/>
      <c r="AO429" s="103"/>
      <c r="AP429" s="103"/>
      <c r="AQ429" s="103"/>
      <c r="AR429" s="103"/>
    </row>
    <row r="430" spans="33:44" ht="12.75" customHeight="1">
      <c r="AG430" s="103"/>
      <c r="AH430" s="103"/>
      <c r="AI430" s="103"/>
      <c r="AJ430" s="103"/>
      <c r="AK430" s="103"/>
      <c r="AL430" s="103"/>
      <c r="AM430" s="103"/>
      <c r="AN430" s="103"/>
      <c r="AO430" s="103"/>
      <c r="AP430" s="103"/>
      <c r="AQ430" s="103"/>
      <c r="AR430" s="103"/>
    </row>
    <row r="431" spans="33:44" ht="12.75" customHeight="1">
      <c r="AG431" s="103"/>
      <c r="AH431" s="103"/>
      <c r="AI431" s="103"/>
      <c r="AJ431" s="103"/>
      <c r="AK431" s="103"/>
      <c r="AL431" s="103"/>
      <c r="AM431" s="103"/>
      <c r="AN431" s="103"/>
      <c r="AO431" s="103"/>
      <c r="AP431" s="103"/>
      <c r="AQ431" s="103"/>
      <c r="AR431" s="103"/>
    </row>
    <row r="432" spans="33:44" ht="12.75" customHeight="1">
      <c r="AG432" s="103"/>
      <c r="AH432" s="103"/>
      <c r="AI432" s="103"/>
      <c r="AJ432" s="103"/>
      <c r="AK432" s="103"/>
      <c r="AL432" s="103"/>
      <c r="AM432" s="103"/>
      <c r="AN432" s="103"/>
      <c r="AO432" s="103"/>
      <c r="AP432" s="103"/>
      <c r="AQ432" s="103"/>
      <c r="AR432" s="103"/>
    </row>
    <row r="433" spans="33:44" ht="12.75" customHeight="1">
      <c r="AG433" s="103"/>
      <c r="AH433" s="103"/>
      <c r="AI433" s="103"/>
      <c r="AJ433" s="103"/>
      <c r="AK433" s="103"/>
      <c r="AL433" s="103"/>
      <c r="AM433" s="103"/>
      <c r="AN433" s="103"/>
      <c r="AO433" s="103"/>
      <c r="AP433" s="103"/>
      <c r="AQ433" s="103"/>
      <c r="AR433" s="103"/>
    </row>
    <row r="434" spans="33:44" ht="12.75" customHeight="1">
      <c r="AG434" s="103"/>
      <c r="AH434" s="103"/>
      <c r="AI434" s="103"/>
      <c r="AJ434" s="103"/>
      <c r="AK434" s="103"/>
      <c r="AL434" s="103"/>
      <c r="AM434" s="103"/>
      <c r="AN434" s="103"/>
      <c r="AO434" s="103"/>
      <c r="AP434" s="103"/>
      <c r="AQ434" s="103"/>
      <c r="AR434" s="103"/>
    </row>
    <row r="435" spans="33:44" ht="12.75" customHeight="1">
      <c r="AG435" s="103"/>
      <c r="AH435" s="103"/>
      <c r="AI435" s="103"/>
      <c r="AJ435" s="103"/>
      <c r="AK435" s="103"/>
      <c r="AL435" s="103"/>
      <c r="AM435" s="103"/>
      <c r="AN435" s="103"/>
      <c r="AO435" s="103"/>
      <c r="AP435" s="103"/>
      <c r="AQ435" s="103"/>
      <c r="AR435" s="103"/>
    </row>
    <row r="436" spans="33:44" ht="12.75" customHeight="1">
      <c r="AG436" s="103"/>
      <c r="AH436" s="103"/>
      <c r="AI436" s="103"/>
      <c r="AJ436" s="103"/>
      <c r="AK436" s="103"/>
      <c r="AL436" s="103"/>
      <c r="AM436" s="103"/>
      <c r="AN436" s="103"/>
      <c r="AO436" s="103"/>
      <c r="AP436" s="103"/>
      <c r="AQ436" s="103"/>
      <c r="AR436" s="103"/>
    </row>
    <row r="437" spans="33:44" ht="12.75" customHeight="1">
      <c r="AG437" s="103"/>
      <c r="AH437" s="103"/>
      <c r="AI437" s="103"/>
      <c r="AJ437" s="103"/>
      <c r="AK437" s="103"/>
      <c r="AL437" s="103"/>
      <c r="AM437" s="103"/>
      <c r="AN437" s="103"/>
      <c r="AO437" s="103"/>
      <c r="AP437" s="103"/>
      <c r="AQ437" s="103"/>
      <c r="AR437" s="103"/>
    </row>
    <row r="438" spans="33:44" ht="12.75" customHeight="1">
      <c r="AG438" s="103"/>
      <c r="AH438" s="103"/>
      <c r="AI438" s="103"/>
      <c r="AJ438" s="103"/>
      <c r="AK438" s="103"/>
      <c r="AL438" s="103"/>
      <c r="AM438" s="103"/>
      <c r="AN438" s="103"/>
      <c r="AO438" s="103"/>
      <c r="AP438" s="103"/>
      <c r="AQ438" s="103"/>
      <c r="AR438" s="103"/>
    </row>
    <row r="439" spans="33:44" ht="12.75" customHeight="1">
      <c r="AG439" s="103"/>
      <c r="AH439" s="103"/>
      <c r="AI439" s="103"/>
      <c r="AJ439" s="103"/>
      <c r="AK439" s="103"/>
      <c r="AL439" s="103"/>
      <c r="AM439" s="103"/>
      <c r="AN439" s="103"/>
      <c r="AO439" s="103"/>
      <c r="AP439" s="103"/>
      <c r="AQ439" s="103"/>
      <c r="AR439" s="103"/>
    </row>
    <row r="440" spans="33:44" ht="12.75" customHeight="1">
      <c r="AG440" s="103"/>
      <c r="AH440" s="103"/>
      <c r="AI440" s="103"/>
      <c r="AJ440" s="103"/>
      <c r="AK440" s="103"/>
      <c r="AL440" s="103"/>
      <c r="AM440" s="103"/>
      <c r="AN440" s="103"/>
      <c r="AO440" s="103"/>
      <c r="AP440" s="103"/>
      <c r="AQ440" s="103"/>
      <c r="AR440" s="103"/>
    </row>
    <row r="441" spans="33:44" ht="12.75" customHeight="1">
      <c r="AG441" s="103"/>
      <c r="AH441" s="103"/>
      <c r="AI441" s="103"/>
      <c r="AJ441" s="103"/>
      <c r="AK441" s="103"/>
      <c r="AL441" s="103"/>
      <c r="AM441" s="103"/>
      <c r="AN441" s="103"/>
      <c r="AO441" s="103"/>
      <c r="AP441" s="103"/>
      <c r="AQ441" s="103"/>
      <c r="AR441" s="103"/>
    </row>
    <row r="442" spans="33:44" ht="12.75" customHeight="1">
      <c r="AG442" s="103"/>
      <c r="AH442" s="103"/>
      <c r="AI442" s="103"/>
      <c r="AJ442" s="103"/>
      <c r="AK442" s="103"/>
      <c r="AL442" s="103"/>
      <c r="AM442" s="103"/>
      <c r="AN442" s="103"/>
      <c r="AO442" s="103"/>
      <c r="AP442" s="103"/>
      <c r="AQ442" s="103"/>
      <c r="AR442" s="103"/>
    </row>
    <row r="443" spans="33:44" ht="12.75" customHeight="1">
      <c r="AG443" s="103"/>
      <c r="AH443" s="103"/>
      <c r="AI443" s="103"/>
      <c r="AJ443" s="103"/>
      <c r="AK443" s="103"/>
      <c r="AL443" s="103"/>
      <c r="AM443" s="103"/>
      <c r="AN443" s="103"/>
      <c r="AO443" s="103"/>
      <c r="AP443" s="103"/>
      <c r="AQ443" s="103"/>
      <c r="AR443" s="103"/>
    </row>
    <row r="444" spans="33:44" ht="12.75" customHeight="1">
      <c r="AG444" s="103"/>
      <c r="AH444" s="103"/>
      <c r="AI444" s="103"/>
      <c r="AJ444" s="103"/>
      <c r="AK444" s="103"/>
      <c r="AL444" s="103"/>
      <c r="AM444" s="103"/>
      <c r="AN444" s="103"/>
      <c r="AO444" s="103"/>
      <c r="AP444" s="103"/>
      <c r="AQ444" s="103"/>
      <c r="AR444" s="103"/>
    </row>
    <row r="445" spans="33:44" ht="12.75" customHeight="1">
      <c r="AG445" s="103"/>
      <c r="AH445" s="103"/>
      <c r="AI445" s="103"/>
      <c r="AJ445" s="103"/>
      <c r="AK445" s="103"/>
      <c r="AL445" s="103"/>
      <c r="AM445" s="103"/>
      <c r="AN445" s="103"/>
      <c r="AO445" s="103"/>
      <c r="AP445" s="103"/>
      <c r="AQ445" s="103"/>
      <c r="AR445" s="103"/>
    </row>
    <row r="446" spans="33:44" ht="12.75" customHeight="1">
      <c r="AG446" s="103"/>
      <c r="AH446" s="103"/>
      <c r="AI446" s="103"/>
      <c r="AJ446" s="103"/>
      <c r="AK446" s="103"/>
      <c r="AL446" s="103"/>
      <c r="AM446" s="103"/>
      <c r="AN446" s="103"/>
      <c r="AO446" s="103"/>
      <c r="AP446" s="103"/>
      <c r="AQ446" s="103"/>
      <c r="AR446" s="103"/>
    </row>
    <row r="447" spans="33:44" ht="12.75" customHeight="1">
      <c r="AG447" s="103"/>
      <c r="AH447" s="103"/>
      <c r="AI447" s="103"/>
      <c r="AJ447" s="103"/>
      <c r="AK447" s="103"/>
      <c r="AL447" s="103"/>
      <c r="AM447" s="103"/>
      <c r="AN447" s="103"/>
      <c r="AO447" s="103"/>
      <c r="AP447" s="103"/>
      <c r="AQ447" s="103"/>
      <c r="AR447" s="103"/>
    </row>
    <row r="448" spans="33:44" ht="12.75" customHeight="1">
      <c r="AG448" s="103"/>
      <c r="AH448" s="103"/>
      <c r="AI448" s="103"/>
      <c r="AJ448" s="103"/>
      <c r="AK448" s="103"/>
      <c r="AL448" s="103"/>
      <c r="AM448" s="103"/>
      <c r="AN448" s="103"/>
      <c r="AO448" s="103"/>
      <c r="AP448" s="103"/>
      <c r="AQ448" s="103"/>
      <c r="AR448" s="103"/>
    </row>
    <row r="449" spans="33:44" ht="12.75" customHeight="1">
      <c r="AG449" s="103"/>
      <c r="AH449" s="103"/>
      <c r="AI449" s="103"/>
      <c r="AJ449" s="103"/>
      <c r="AK449" s="103"/>
      <c r="AL449" s="103"/>
      <c r="AM449" s="103"/>
      <c r="AN449" s="103"/>
      <c r="AO449" s="103"/>
      <c r="AP449" s="103"/>
      <c r="AQ449" s="103"/>
      <c r="AR449" s="103"/>
    </row>
    <row r="450" spans="33:44" ht="12.75" customHeight="1">
      <c r="AG450" s="103"/>
      <c r="AH450" s="103"/>
      <c r="AI450" s="103"/>
      <c r="AJ450" s="103"/>
      <c r="AK450" s="103"/>
      <c r="AL450" s="103"/>
      <c r="AM450" s="103"/>
      <c r="AN450" s="103"/>
      <c r="AO450" s="103"/>
      <c r="AP450" s="103"/>
      <c r="AQ450" s="103"/>
      <c r="AR450" s="103"/>
    </row>
    <row r="451" spans="33:44" ht="12.75" customHeight="1">
      <c r="AG451" s="103"/>
      <c r="AH451" s="103"/>
      <c r="AI451" s="103"/>
      <c r="AJ451" s="103"/>
      <c r="AK451" s="103"/>
      <c r="AL451" s="103"/>
      <c r="AM451" s="103"/>
      <c r="AN451" s="103"/>
      <c r="AO451" s="103"/>
      <c r="AP451" s="103"/>
      <c r="AQ451" s="103"/>
      <c r="AR451" s="103"/>
    </row>
    <row r="452" spans="33:44" ht="12.75" customHeight="1">
      <c r="AG452" s="103"/>
      <c r="AH452" s="103"/>
      <c r="AI452" s="103"/>
      <c r="AJ452" s="103"/>
      <c r="AK452" s="103"/>
      <c r="AL452" s="103"/>
      <c r="AM452" s="103"/>
      <c r="AN452" s="103"/>
      <c r="AO452" s="103"/>
      <c r="AP452" s="103"/>
      <c r="AQ452" s="103"/>
      <c r="AR452" s="103"/>
    </row>
    <row r="453" spans="33:44" ht="12.75" customHeight="1">
      <c r="AG453" s="103"/>
      <c r="AH453" s="103"/>
      <c r="AI453" s="103"/>
      <c r="AJ453" s="103"/>
      <c r="AK453" s="103"/>
      <c r="AL453" s="103"/>
      <c r="AM453" s="103"/>
      <c r="AN453" s="103"/>
      <c r="AO453" s="103"/>
      <c r="AP453" s="103"/>
      <c r="AQ453" s="103"/>
      <c r="AR453" s="103"/>
    </row>
    <row r="454" spans="33:44" ht="12.75" customHeight="1">
      <c r="AG454" s="103"/>
      <c r="AH454" s="103"/>
      <c r="AI454" s="103"/>
      <c r="AJ454" s="103"/>
      <c r="AK454" s="103"/>
      <c r="AL454" s="103"/>
      <c r="AM454" s="103"/>
      <c r="AN454" s="103"/>
      <c r="AO454" s="103"/>
      <c r="AP454" s="103"/>
      <c r="AQ454" s="103"/>
      <c r="AR454" s="103"/>
    </row>
    <row r="455" spans="33:44" ht="12.75" customHeight="1">
      <c r="AG455" s="103"/>
      <c r="AH455" s="103"/>
      <c r="AI455" s="103"/>
      <c r="AJ455" s="103"/>
      <c r="AK455" s="103"/>
      <c r="AL455" s="103"/>
      <c r="AM455" s="103"/>
      <c r="AN455" s="103"/>
      <c r="AO455" s="103"/>
      <c r="AP455" s="103"/>
      <c r="AQ455" s="103"/>
      <c r="AR455" s="103"/>
    </row>
    <row r="456" spans="33:44" ht="12.75" customHeight="1">
      <c r="AG456" s="103"/>
      <c r="AH456" s="103"/>
      <c r="AI456" s="103"/>
      <c r="AJ456" s="103"/>
      <c r="AK456" s="103"/>
      <c r="AL456" s="103"/>
      <c r="AM456" s="103"/>
      <c r="AN456" s="103"/>
      <c r="AO456" s="103"/>
      <c r="AP456" s="103"/>
      <c r="AQ456" s="103"/>
      <c r="AR456" s="103"/>
    </row>
    <row r="457" spans="33:44" ht="12.75" customHeight="1">
      <c r="AG457" s="103"/>
      <c r="AH457" s="103"/>
      <c r="AI457" s="103"/>
      <c r="AJ457" s="103"/>
      <c r="AK457" s="103"/>
      <c r="AL457" s="103"/>
      <c r="AM457" s="103"/>
      <c r="AN457" s="103"/>
      <c r="AO457" s="103"/>
      <c r="AP457" s="103"/>
      <c r="AQ457" s="103"/>
      <c r="AR457" s="103"/>
    </row>
    <row r="458" spans="33:44" ht="12.75" customHeight="1">
      <c r="AG458" s="103"/>
      <c r="AH458" s="103"/>
      <c r="AI458" s="103"/>
      <c r="AJ458" s="103"/>
      <c r="AK458" s="103"/>
      <c r="AL458" s="103"/>
      <c r="AM458" s="103"/>
      <c r="AN458" s="103"/>
      <c r="AO458" s="103"/>
      <c r="AP458" s="103"/>
      <c r="AQ458" s="103"/>
      <c r="AR458" s="103"/>
    </row>
    <row r="459" spans="33:44" ht="12.75" customHeight="1">
      <c r="AG459" s="103"/>
      <c r="AH459" s="103"/>
      <c r="AI459" s="103"/>
      <c r="AJ459" s="103"/>
      <c r="AK459" s="103"/>
      <c r="AL459" s="103"/>
      <c r="AM459" s="103"/>
      <c r="AN459" s="103"/>
      <c r="AO459" s="103"/>
      <c r="AP459" s="103"/>
      <c r="AQ459" s="103"/>
      <c r="AR459" s="103"/>
    </row>
    <row r="460" spans="33:44" ht="12.75" customHeight="1">
      <c r="AG460" s="103"/>
      <c r="AH460" s="103"/>
      <c r="AI460" s="103"/>
      <c r="AJ460" s="103"/>
      <c r="AK460" s="103"/>
      <c r="AL460" s="103"/>
      <c r="AM460" s="103"/>
      <c r="AN460" s="103"/>
      <c r="AO460" s="103"/>
      <c r="AP460" s="103"/>
      <c r="AQ460" s="103"/>
      <c r="AR460" s="103"/>
    </row>
    <row r="461" spans="33:44" ht="12.75" customHeight="1">
      <c r="AG461" s="103"/>
      <c r="AH461" s="103"/>
      <c r="AI461" s="103"/>
      <c r="AJ461" s="103"/>
      <c r="AK461" s="103"/>
      <c r="AL461" s="103"/>
      <c r="AM461" s="103"/>
      <c r="AN461" s="103"/>
      <c r="AO461" s="103"/>
      <c r="AP461" s="103"/>
      <c r="AQ461" s="103"/>
      <c r="AR461" s="103"/>
    </row>
    <row r="462" spans="33:44" ht="12.75" customHeight="1">
      <c r="AG462" s="103"/>
      <c r="AH462" s="103"/>
      <c r="AI462" s="103"/>
      <c r="AJ462" s="103"/>
      <c r="AK462" s="103"/>
      <c r="AL462" s="103"/>
      <c r="AM462" s="103"/>
      <c r="AN462" s="103"/>
      <c r="AO462" s="103"/>
      <c r="AP462" s="103"/>
      <c r="AQ462" s="103"/>
      <c r="AR462" s="103"/>
    </row>
    <row r="463" spans="33:44" ht="12.75" customHeight="1">
      <c r="AG463" s="103"/>
      <c r="AH463" s="103"/>
      <c r="AI463" s="103"/>
      <c r="AJ463" s="103"/>
      <c r="AK463" s="103"/>
      <c r="AL463" s="103"/>
      <c r="AM463" s="103"/>
      <c r="AN463" s="103"/>
      <c r="AO463" s="103"/>
      <c r="AP463" s="103"/>
      <c r="AQ463" s="103"/>
      <c r="AR463" s="103"/>
    </row>
    <row r="464" spans="33:44" ht="12.75" customHeight="1">
      <c r="AG464" s="103"/>
      <c r="AH464" s="103"/>
      <c r="AI464" s="103"/>
      <c r="AJ464" s="103"/>
      <c r="AK464" s="103"/>
      <c r="AL464" s="103"/>
      <c r="AM464" s="103"/>
      <c r="AN464" s="103"/>
      <c r="AO464" s="103"/>
      <c r="AP464" s="103"/>
      <c r="AQ464" s="103"/>
      <c r="AR464" s="103"/>
    </row>
    <row r="465" spans="33:44" ht="12.75" customHeight="1">
      <c r="AG465" s="103"/>
      <c r="AH465" s="103"/>
      <c r="AI465" s="103"/>
      <c r="AJ465" s="103"/>
      <c r="AK465" s="103"/>
      <c r="AL465" s="103"/>
      <c r="AM465" s="103"/>
      <c r="AN465" s="103"/>
      <c r="AO465" s="103"/>
      <c r="AP465" s="103"/>
      <c r="AQ465" s="103"/>
      <c r="AR465" s="103"/>
    </row>
    <row r="466" spans="33:44" ht="12.75" customHeight="1">
      <c r="AG466" s="103"/>
      <c r="AH466" s="103"/>
      <c r="AI466" s="103"/>
      <c r="AJ466" s="103"/>
      <c r="AK466" s="103"/>
      <c r="AL466" s="103"/>
      <c r="AM466" s="103"/>
      <c r="AN466" s="103"/>
      <c r="AO466" s="103"/>
      <c r="AP466" s="103"/>
      <c r="AQ466" s="103"/>
      <c r="AR466" s="103"/>
    </row>
    <row r="467" spans="33:44" ht="12.75" customHeight="1">
      <c r="AG467" s="103"/>
      <c r="AH467" s="103"/>
      <c r="AI467" s="103"/>
      <c r="AJ467" s="103"/>
      <c r="AK467" s="103"/>
      <c r="AL467" s="103"/>
      <c r="AM467" s="103"/>
      <c r="AN467" s="103"/>
      <c r="AO467" s="103"/>
      <c r="AP467" s="103"/>
      <c r="AQ467" s="103"/>
      <c r="AR467" s="103"/>
    </row>
    <row r="468" spans="33:44" ht="12.75" customHeight="1">
      <c r="AG468" s="103"/>
      <c r="AH468" s="103"/>
      <c r="AI468" s="103"/>
      <c r="AJ468" s="103"/>
      <c r="AK468" s="103"/>
      <c r="AL468" s="103"/>
      <c r="AM468" s="103"/>
      <c r="AN468" s="103"/>
      <c r="AO468" s="103"/>
      <c r="AP468" s="103"/>
      <c r="AQ468" s="103"/>
      <c r="AR468" s="103"/>
    </row>
    <row r="469" spans="33:44" ht="12.75" customHeight="1">
      <c r="AG469" s="103"/>
      <c r="AH469" s="103"/>
      <c r="AI469" s="103"/>
      <c r="AJ469" s="103"/>
      <c r="AK469" s="103"/>
      <c r="AL469" s="103"/>
      <c r="AM469" s="103"/>
      <c r="AN469" s="103"/>
      <c r="AO469" s="103"/>
      <c r="AP469" s="103"/>
      <c r="AQ469" s="103"/>
      <c r="AR469" s="103"/>
    </row>
    <row r="470" spans="33:44" ht="12.75" customHeight="1">
      <c r="AG470" s="103"/>
      <c r="AH470" s="103"/>
      <c r="AI470" s="103"/>
      <c r="AJ470" s="103"/>
      <c r="AK470" s="103"/>
      <c r="AL470" s="103"/>
      <c r="AM470" s="103"/>
      <c r="AN470" s="103"/>
      <c r="AO470" s="103"/>
      <c r="AP470" s="103"/>
      <c r="AQ470" s="103"/>
      <c r="AR470" s="103"/>
    </row>
    <row r="471" spans="33:44" ht="12.75" customHeight="1">
      <c r="AG471" s="103"/>
      <c r="AH471" s="103"/>
      <c r="AI471" s="103"/>
      <c r="AJ471" s="103"/>
      <c r="AK471" s="103"/>
      <c r="AL471" s="103"/>
      <c r="AM471" s="103"/>
      <c r="AN471" s="103"/>
      <c r="AO471" s="103"/>
      <c r="AP471" s="103"/>
      <c r="AQ471" s="103"/>
      <c r="AR471" s="103"/>
    </row>
    <row r="472" spans="33:44" ht="12.75" customHeight="1">
      <c r="AG472" s="103"/>
      <c r="AH472" s="103"/>
      <c r="AI472" s="103"/>
      <c r="AJ472" s="103"/>
      <c r="AK472" s="103"/>
      <c r="AL472" s="103"/>
      <c r="AM472" s="103"/>
      <c r="AN472" s="103"/>
      <c r="AO472" s="103"/>
      <c r="AP472" s="103"/>
      <c r="AQ472" s="103"/>
      <c r="AR472" s="103"/>
    </row>
    <row r="473" spans="33:44" ht="12.75" customHeight="1">
      <c r="AG473" s="103"/>
      <c r="AH473" s="103"/>
      <c r="AI473" s="103"/>
      <c r="AJ473" s="103"/>
      <c r="AK473" s="103"/>
      <c r="AL473" s="103"/>
      <c r="AM473" s="103"/>
      <c r="AN473" s="103"/>
      <c r="AO473" s="103"/>
      <c r="AP473" s="103"/>
      <c r="AQ473" s="103"/>
      <c r="AR473" s="103"/>
    </row>
    <row r="474" spans="33:44" ht="12.75" customHeight="1">
      <c r="AG474" s="103"/>
      <c r="AH474" s="103"/>
      <c r="AI474" s="103"/>
      <c r="AJ474" s="103"/>
      <c r="AK474" s="103"/>
      <c r="AL474" s="103"/>
      <c r="AM474" s="103"/>
      <c r="AN474" s="103"/>
      <c r="AO474" s="103"/>
      <c r="AP474" s="103"/>
      <c r="AQ474" s="103"/>
      <c r="AR474" s="103"/>
    </row>
    <row r="475" spans="33:44" ht="12.75" customHeight="1">
      <c r="AG475" s="103"/>
      <c r="AH475" s="103"/>
      <c r="AI475" s="103"/>
      <c r="AJ475" s="103"/>
      <c r="AK475" s="103"/>
      <c r="AL475" s="103"/>
      <c r="AM475" s="103"/>
      <c r="AN475" s="103"/>
      <c r="AO475" s="103"/>
      <c r="AP475" s="103"/>
      <c r="AQ475" s="103"/>
      <c r="AR475" s="103"/>
    </row>
    <row r="476" spans="33:44" ht="12.75" customHeight="1">
      <c r="AG476" s="103"/>
      <c r="AH476" s="103"/>
      <c r="AI476" s="103"/>
      <c r="AJ476" s="103"/>
      <c r="AK476" s="103"/>
      <c r="AL476" s="103"/>
      <c r="AM476" s="103"/>
      <c r="AN476" s="103"/>
      <c r="AO476" s="103"/>
      <c r="AP476" s="103"/>
      <c r="AQ476" s="103"/>
      <c r="AR476" s="103"/>
    </row>
    <row r="477" spans="33:44" ht="12.75" customHeight="1">
      <c r="AG477" s="103"/>
      <c r="AH477" s="103"/>
      <c r="AI477" s="103"/>
      <c r="AJ477" s="103"/>
      <c r="AK477" s="103"/>
      <c r="AL477" s="103"/>
      <c r="AM477" s="103"/>
      <c r="AN477" s="103"/>
      <c r="AO477" s="103"/>
      <c r="AP477" s="103"/>
      <c r="AQ477" s="103"/>
      <c r="AR477" s="103"/>
    </row>
    <row r="478" spans="33:44" ht="12.75" customHeight="1">
      <c r="AG478" s="103"/>
      <c r="AH478" s="103"/>
      <c r="AI478" s="103"/>
      <c r="AJ478" s="103"/>
      <c r="AK478" s="103"/>
      <c r="AL478" s="103"/>
      <c r="AM478" s="103"/>
      <c r="AN478" s="103"/>
      <c r="AO478" s="103"/>
      <c r="AP478" s="103"/>
      <c r="AQ478" s="103"/>
      <c r="AR478" s="103"/>
    </row>
    <row r="479" spans="33:44" ht="12.75" customHeight="1">
      <c r="AG479" s="103"/>
      <c r="AH479" s="103"/>
      <c r="AI479" s="103"/>
      <c r="AJ479" s="103"/>
      <c r="AK479" s="103"/>
      <c r="AL479" s="103"/>
      <c r="AM479" s="103"/>
      <c r="AN479" s="103"/>
      <c r="AO479" s="103"/>
      <c r="AP479" s="103"/>
      <c r="AQ479" s="103"/>
      <c r="AR479" s="103"/>
    </row>
    <row r="480" spans="33:44" ht="12.75" customHeight="1">
      <c r="AG480" s="103"/>
      <c r="AH480" s="103"/>
      <c r="AI480" s="103"/>
      <c r="AJ480" s="103"/>
      <c r="AK480" s="103"/>
      <c r="AL480" s="103"/>
      <c r="AM480" s="103"/>
      <c r="AN480" s="103"/>
      <c r="AO480" s="103"/>
      <c r="AP480" s="103"/>
      <c r="AQ480" s="103"/>
      <c r="AR480" s="103"/>
    </row>
    <row r="481" spans="33:44" ht="12.75" customHeight="1">
      <c r="AG481" s="103"/>
      <c r="AH481" s="103"/>
      <c r="AI481" s="103"/>
      <c r="AJ481" s="103"/>
      <c r="AK481" s="103"/>
      <c r="AL481" s="103"/>
      <c r="AM481" s="103"/>
      <c r="AN481" s="103"/>
      <c r="AO481" s="103"/>
      <c r="AP481" s="103"/>
      <c r="AQ481" s="103"/>
      <c r="AR481" s="103"/>
    </row>
    <row r="482" spans="33:44" ht="12.75" customHeight="1">
      <c r="AG482" s="103"/>
      <c r="AH482" s="103"/>
      <c r="AI482" s="103"/>
      <c r="AJ482" s="103"/>
      <c r="AK482" s="103"/>
      <c r="AL482" s="103"/>
      <c r="AM482" s="103"/>
      <c r="AN482" s="103"/>
      <c r="AO482" s="103"/>
      <c r="AP482" s="103"/>
      <c r="AQ482" s="103"/>
      <c r="AR482" s="103"/>
    </row>
    <row r="483" spans="33:44" ht="12.75" customHeight="1">
      <c r="AG483" s="103"/>
      <c r="AH483" s="103"/>
      <c r="AI483" s="103"/>
      <c r="AJ483" s="103"/>
      <c r="AK483" s="103"/>
      <c r="AL483" s="103"/>
      <c r="AM483" s="103"/>
      <c r="AN483" s="103"/>
      <c r="AO483" s="103"/>
      <c r="AP483" s="103"/>
      <c r="AQ483" s="103"/>
      <c r="AR483" s="103"/>
    </row>
    <row r="484" spans="33:44" ht="12.75" customHeight="1">
      <c r="AG484" s="103"/>
      <c r="AH484" s="103"/>
      <c r="AI484" s="103"/>
      <c r="AJ484" s="103"/>
      <c r="AK484" s="103"/>
      <c r="AL484" s="103"/>
      <c r="AM484" s="103"/>
      <c r="AN484" s="103"/>
      <c r="AO484" s="103"/>
      <c r="AP484" s="103"/>
      <c r="AQ484" s="103"/>
      <c r="AR484" s="103"/>
    </row>
    <row r="485" spans="33:44" ht="12.75" customHeight="1">
      <c r="AG485" s="103"/>
      <c r="AH485" s="103"/>
      <c r="AI485" s="103"/>
      <c r="AJ485" s="103"/>
      <c r="AK485" s="103"/>
      <c r="AL485" s="103"/>
      <c r="AM485" s="103"/>
      <c r="AN485" s="103"/>
      <c r="AO485" s="103"/>
      <c r="AP485" s="103"/>
      <c r="AQ485" s="103"/>
      <c r="AR485" s="103"/>
    </row>
    <row r="486" spans="33:44" ht="12.75" customHeight="1">
      <c r="AG486" s="103"/>
      <c r="AH486" s="103"/>
      <c r="AI486" s="103"/>
      <c r="AJ486" s="103"/>
      <c r="AK486" s="103"/>
      <c r="AL486" s="103"/>
      <c r="AM486" s="103"/>
      <c r="AN486" s="103"/>
      <c r="AO486" s="103"/>
      <c r="AP486" s="103"/>
      <c r="AQ486" s="103"/>
      <c r="AR486" s="103"/>
    </row>
    <row r="487" spans="33:44" ht="12.75" customHeight="1">
      <c r="AG487" s="103"/>
      <c r="AH487" s="103"/>
      <c r="AI487" s="103"/>
      <c r="AJ487" s="103"/>
      <c r="AK487" s="103"/>
      <c r="AL487" s="103"/>
      <c r="AM487" s="103"/>
      <c r="AN487" s="103"/>
      <c r="AO487" s="103"/>
      <c r="AP487" s="103"/>
      <c r="AQ487" s="103"/>
      <c r="AR487" s="103"/>
    </row>
    <row r="488" spans="33:44" ht="12.75" customHeight="1">
      <c r="AG488" s="103"/>
      <c r="AH488" s="103"/>
      <c r="AI488" s="103"/>
      <c r="AJ488" s="103"/>
      <c r="AK488" s="103"/>
      <c r="AL488" s="103"/>
      <c r="AM488" s="103"/>
      <c r="AN488" s="103"/>
      <c r="AO488" s="103"/>
      <c r="AP488" s="103"/>
      <c r="AQ488" s="103"/>
      <c r="AR488" s="103"/>
    </row>
    <row r="489" spans="33:44" ht="12.75" customHeight="1">
      <c r="AG489" s="103"/>
      <c r="AH489" s="103"/>
      <c r="AI489" s="103"/>
      <c r="AJ489" s="103"/>
      <c r="AK489" s="103"/>
      <c r="AL489" s="103"/>
      <c r="AM489" s="103"/>
      <c r="AN489" s="103"/>
      <c r="AO489" s="103"/>
      <c r="AP489" s="103"/>
      <c r="AQ489" s="103"/>
      <c r="AR489" s="103"/>
    </row>
    <row r="490" spans="33:44" ht="12.75" customHeight="1">
      <c r="AG490" s="103"/>
      <c r="AH490" s="103"/>
      <c r="AI490" s="103"/>
      <c r="AJ490" s="103"/>
      <c r="AK490" s="103"/>
      <c r="AL490" s="103"/>
      <c r="AM490" s="103"/>
      <c r="AN490" s="103"/>
      <c r="AO490" s="103"/>
      <c r="AP490" s="103"/>
      <c r="AQ490" s="103"/>
      <c r="AR490" s="103"/>
    </row>
    <row r="491" spans="33:44" ht="12.75" customHeight="1">
      <c r="AG491" s="103"/>
      <c r="AH491" s="103"/>
      <c r="AI491" s="103"/>
      <c r="AJ491" s="103"/>
      <c r="AK491" s="103"/>
      <c r="AL491" s="103"/>
      <c r="AM491" s="103"/>
      <c r="AN491" s="103"/>
      <c r="AO491" s="103"/>
      <c r="AP491" s="103"/>
      <c r="AQ491" s="103"/>
      <c r="AR491" s="103"/>
    </row>
    <row r="492" spans="33:44" ht="12.75" customHeight="1">
      <c r="AG492" s="103"/>
      <c r="AH492" s="103"/>
      <c r="AI492" s="103"/>
      <c r="AJ492" s="103"/>
      <c r="AK492" s="103"/>
      <c r="AL492" s="103"/>
      <c r="AM492" s="103"/>
      <c r="AN492" s="103"/>
      <c r="AO492" s="103"/>
      <c r="AP492" s="103"/>
      <c r="AQ492" s="103"/>
      <c r="AR492" s="103"/>
    </row>
    <row r="493" spans="33:44" ht="12.75" customHeight="1">
      <c r="AG493" s="103"/>
      <c r="AH493" s="103"/>
      <c r="AI493" s="103"/>
      <c r="AJ493" s="103"/>
      <c r="AK493" s="103"/>
      <c r="AL493" s="103"/>
      <c r="AM493" s="103"/>
      <c r="AN493" s="103"/>
      <c r="AO493" s="103"/>
      <c r="AP493" s="103"/>
      <c r="AQ493" s="103"/>
      <c r="AR493" s="103"/>
    </row>
    <row r="494" spans="33:44" ht="12.75" customHeight="1">
      <c r="AG494" s="103"/>
      <c r="AH494" s="103"/>
      <c r="AI494" s="103"/>
      <c r="AJ494" s="103"/>
      <c r="AK494" s="103"/>
      <c r="AL494" s="103"/>
      <c r="AM494" s="103"/>
      <c r="AN494" s="103"/>
      <c r="AO494" s="103"/>
      <c r="AP494" s="103"/>
      <c r="AQ494" s="103"/>
      <c r="AR494" s="103"/>
    </row>
    <row r="495" spans="33:44" ht="12.75" customHeight="1">
      <c r="AG495" s="103"/>
      <c r="AH495" s="103"/>
      <c r="AI495" s="103"/>
      <c r="AJ495" s="103"/>
      <c r="AK495" s="103"/>
      <c r="AL495" s="103"/>
      <c r="AM495" s="103"/>
      <c r="AN495" s="103"/>
      <c r="AO495" s="103"/>
      <c r="AP495" s="103"/>
      <c r="AQ495" s="103"/>
      <c r="AR495" s="103"/>
    </row>
    <row r="496" spans="33:44" ht="12.75" customHeight="1">
      <c r="AG496" s="103"/>
      <c r="AH496" s="103"/>
      <c r="AI496" s="103"/>
      <c r="AJ496" s="103"/>
      <c r="AK496" s="103"/>
      <c r="AL496" s="103"/>
      <c r="AM496" s="103"/>
      <c r="AN496" s="103"/>
      <c r="AO496" s="103"/>
      <c r="AP496" s="103"/>
      <c r="AQ496" s="103"/>
      <c r="AR496" s="103"/>
    </row>
    <row r="497" spans="33:44" ht="12.75" customHeight="1">
      <c r="AG497" s="103"/>
      <c r="AH497" s="103"/>
      <c r="AI497" s="103"/>
      <c r="AJ497" s="103"/>
      <c r="AK497" s="103"/>
      <c r="AL497" s="103"/>
      <c r="AM497" s="103"/>
      <c r="AN497" s="103"/>
      <c r="AO497" s="103"/>
      <c r="AP497" s="103"/>
      <c r="AQ497" s="103"/>
      <c r="AR497" s="103"/>
    </row>
    <row r="498" spans="33:44" ht="12.75" customHeight="1">
      <c r="AG498" s="103"/>
      <c r="AH498" s="103"/>
      <c r="AI498" s="103"/>
      <c r="AJ498" s="103"/>
      <c r="AK498" s="103"/>
      <c r="AL498" s="103"/>
      <c r="AM498" s="103"/>
      <c r="AN498" s="103"/>
      <c r="AO498" s="103"/>
      <c r="AP498" s="103"/>
      <c r="AQ498" s="103"/>
      <c r="AR498" s="103"/>
    </row>
    <row r="499" spans="33:44" ht="12.75" customHeight="1">
      <c r="AG499" s="103"/>
      <c r="AH499" s="103"/>
      <c r="AI499" s="103"/>
      <c r="AJ499" s="103"/>
      <c r="AK499" s="103"/>
      <c r="AL499" s="103"/>
      <c r="AM499" s="103"/>
      <c r="AN499" s="103"/>
      <c r="AO499" s="103"/>
      <c r="AP499" s="103"/>
      <c r="AQ499" s="103"/>
      <c r="AR499" s="103"/>
    </row>
    <row r="500" spans="33:44" ht="12.75" customHeight="1">
      <c r="AG500" s="103"/>
      <c r="AH500" s="103"/>
      <c r="AI500" s="103"/>
      <c r="AJ500" s="103"/>
      <c r="AK500" s="103"/>
      <c r="AL500" s="103"/>
      <c r="AM500" s="103"/>
      <c r="AN500" s="103"/>
      <c r="AO500" s="103"/>
      <c r="AP500" s="103"/>
      <c r="AQ500" s="103"/>
      <c r="AR500" s="103"/>
    </row>
    <row r="501" spans="33:44" ht="12.75" customHeight="1">
      <c r="AG501" s="103"/>
      <c r="AH501" s="103"/>
      <c r="AI501" s="103"/>
      <c r="AJ501" s="103"/>
      <c r="AK501" s="103"/>
      <c r="AL501" s="103"/>
      <c r="AM501" s="103"/>
      <c r="AN501" s="103"/>
      <c r="AO501" s="103"/>
      <c r="AP501" s="103"/>
      <c r="AQ501" s="103"/>
      <c r="AR501" s="103"/>
    </row>
    <row r="502" spans="33:44" ht="12.75" customHeight="1">
      <c r="AG502" s="103"/>
      <c r="AH502" s="103"/>
      <c r="AI502" s="103"/>
      <c r="AJ502" s="103"/>
      <c r="AK502" s="103"/>
      <c r="AL502" s="103"/>
      <c r="AM502" s="103"/>
      <c r="AN502" s="103"/>
      <c r="AO502" s="103"/>
      <c r="AP502" s="103"/>
      <c r="AQ502" s="103"/>
      <c r="AR502" s="103"/>
    </row>
    <row r="503" spans="33:44" ht="12.75" customHeight="1">
      <c r="AG503" s="103"/>
      <c r="AH503" s="103"/>
      <c r="AI503" s="103"/>
      <c r="AJ503" s="103"/>
      <c r="AK503" s="103"/>
      <c r="AL503" s="103"/>
      <c r="AM503" s="103"/>
      <c r="AN503" s="103"/>
      <c r="AO503" s="103"/>
      <c r="AP503" s="103"/>
      <c r="AQ503" s="103"/>
      <c r="AR503" s="103"/>
    </row>
    <row r="504" spans="33:44" ht="12.75" customHeight="1">
      <c r="AG504" s="103"/>
      <c r="AH504" s="103"/>
      <c r="AI504" s="103"/>
      <c r="AJ504" s="103"/>
      <c r="AK504" s="103"/>
      <c r="AL504" s="103"/>
      <c r="AM504" s="103"/>
      <c r="AN504" s="103"/>
      <c r="AO504" s="103"/>
      <c r="AP504" s="103"/>
      <c r="AQ504" s="103"/>
      <c r="AR504" s="103"/>
    </row>
    <row r="505" spans="33:44" ht="12.75" customHeight="1">
      <c r="AG505" s="103"/>
      <c r="AH505" s="103"/>
      <c r="AI505" s="103"/>
      <c r="AJ505" s="103"/>
      <c r="AK505" s="103"/>
      <c r="AL505" s="103"/>
      <c r="AM505" s="103"/>
      <c r="AN505" s="103"/>
      <c r="AO505" s="103"/>
      <c r="AP505" s="103"/>
      <c r="AQ505" s="103"/>
      <c r="AR505" s="103"/>
    </row>
    <row r="506" spans="33:44" ht="12.75" customHeight="1">
      <c r="AG506" s="103"/>
      <c r="AH506" s="103"/>
      <c r="AI506" s="103"/>
      <c r="AJ506" s="103"/>
      <c r="AK506" s="103"/>
      <c r="AL506" s="103"/>
      <c r="AM506" s="103"/>
      <c r="AN506" s="103"/>
      <c r="AO506" s="103"/>
      <c r="AP506" s="103"/>
      <c r="AQ506" s="103"/>
      <c r="AR506" s="103"/>
    </row>
    <row r="507" spans="33:44" ht="12.75" customHeight="1">
      <c r="AG507" s="103"/>
      <c r="AH507" s="103"/>
      <c r="AI507" s="103"/>
      <c r="AJ507" s="103"/>
      <c r="AK507" s="103"/>
      <c r="AL507" s="103"/>
      <c r="AM507" s="103"/>
      <c r="AN507" s="103"/>
      <c r="AO507" s="103"/>
      <c r="AP507" s="103"/>
      <c r="AQ507" s="103"/>
      <c r="AR507" s="103"/>
    </row>
    <row r="508" spans="33:44" ht="12.75" customHeight="1">
      <c r="AG508" s="103"/>
      <c r="AH508" s="103"/>
      <c r="AI508" s="103"/>
      <c r="AJ508" s="103"/>
      <c r="AK508" s="103"/>
      <c r="AL508" s="103"/>
      <c r="AM508" s="103"/>
      <c r="AN508" s="103"/>
      <c r="AO508" s="103"/>
      <c r="AP508" s="103"/>
      <c r="AQ508" s="103"/>
      <c r="AR508" s="103"/>
    </row>
    <row r="509" spans="33:44" ht="12.75" customHeight="1">
      <c r="AG509" s="103"/>
      <c r="AH509" s="103"/>
      <c r="AI509" s="103"/>
      <c r="AJ509" s="103"/>
      <c r="AK509" s="103"/>
      <c r="AL509" s="103"/>
      <c r="AM509" s="103"/>
      <c r="AN509" s="103"/>
      <c r="AO509" s="103"/>
      <c r="AP509" s="103"/>
      <c r="AQ509" s="103"/>
      <c r="AR509" s="103"/>
    </row>
    <row r="510" spans="33:44" ht="12.75" customHeight="1">
      <c r="AG510" s="103"/>
      <c r="AH510" s="103"/>
      <c r="AI510" s="103"/>
      <c r="AJ510" s="103"/>
      <c r="AK510" s="103"/>
      <c r="AL510" s="103"/>
      <c r="AM510" s="103"/>
      <c r="AN510" s="103"/>
      <c r="AO510" s="103"/>
      <c r="AP510" s="103"/>
      <c r="AQ510" s="103"/>
      <c r="AR510" s="103"/>
    </row>
    <row r="511" spans="33:44" ht="12.75" customHeight="1">
      <c r="AG511" s="103"/>
      <c r="AH511" s="103"/>
      <c r="AI511" s="103"/>
      <c r="AJ511" s="103"/>
      <c r="AK511" s="103"/>
      <c r="AL511" s="103"/>
      <c r="AM511" s="103"/>
      <c r="AN511" s="103"/>
      <c r="AO511" s="103"/>
      <c r="AP511" s="103"/>
      <c r="AQ511" s="103"/>
      <c r="AR511" s="103"/>
    </row>
    <row r="512" spans="33:44" ht="12.75" customHeight="1">
      <c r="AG512" s="103"/>
      <c r="AH512" s="103"/>
      <c r="AI512" s="103"/>
      <c r="AJ512" s="103"/>
      <c r="AK512" s="103"/>
      <c r="AL512" s="103"/>
      <c r="AM512" s="103"/>
      <c r="AN512" s="103"/>
      <c r="AO512" s="103"/>
      <c r="AP512" s="103"/>
      <c r="AQ512" s="103"/>
      <c r="AR512" s="103"/>
    </row>
    <row r="513" spans="33:44" ht="12.75" customHeight="1">
      <c r="AG513" s="103"/>
      <c r="AH513" s="103"/>
      <c r="AI513" s="103"/>
      <c r="AJ513" s="103"/>
      <c r="AK513" s="103"/>
      <c r="AL513" s="103"/>
      <c r="AM513" s="103"/>
      <c r="AN513" s="103"/>
      <c r="AO513" s="103"/>
      <c r="AP513" s="103"/>
      <c r="AQ513" s="103"/>
      <c r="AR513" s="103"/>
    </row>
    <row r="514" spans="33:44" ht="12.75" customHeight="1">
      <c r="AG514" s="103"/>
      <c r="AH514" s="103"/>
      <c r="AI514" s="103"/>
      <c r="AJ514" s="103"/>
      <c r="AK514" s="103"/>
      <c r="AL514" s="103"/>
      <c r="AM514" s="103"/>
      <c r="AN514" s="103"/>
      <c r="AO514" s="103"/>
      <c r="AP514" s="103"/>
      <c r="AQ514" s="103"/>
      <c r="AR514" s="103"/>
    </row>
    <row r="515" spans="33:44" ht="12.75" customHeight="1">
      <c r="AG515" s="103"/>
      <c r="AH515" s="103"/>
      <c r="AI515" s="103"/>
      <c r="AJ515" s="103"/>
      <c r="AK515" s="103"/>
      <c r="AL515" s="103"/>
      <c r="AM515" s="103"/>
      <c r="AN515" s="103"/>
      <c r="AO515" s="103"/>
      <c r="AP515" s="103"/>
      <c r="AQ515" s="103"/>
      <c r="AR515" s="103"/>
    </row>
    <row r="516" spans="33:44" ht="12.75" customHeight="1">
      <c r="AG516" s="103"/>
      <c r="AH516" s="103"/>
      <c r="AI516" s="103"/>
      <c r="AJ516" s="103"/>
      <c r="AK516" s="103"/>
      <c r="AL516" s="103"/>
      <c r="AM516" s="103"/>
      <c r="AN516" s="103"/>
      <c r="AO516" s="103"/>
      <c r="AP516" s="103"/>
      <c r="AQ516" s="103"/>
      <c r="AR516" s="103"/>
    </row>
    <row r="517" spans="33:44" ht="12.75" customHeight="1">
      <c r="AG517" s="103"/>
      <c r="AH517" s="103"/>
      <c r="AI517" s="103"/>
      <c r="AJ517" s="103"/>
      <c r="AK517" s="103"/>
      <c r="AL517" s="103"/>
      <c r="AM517" s="103"/>
      <c r="AN517" s="103"/>
      <c r="AO517" s="103"/>
      <c r="AP517" s="103"/>
      <c r="AQ517" s="103"/>
      <c r="AR517" s="103"/>
    </row>
    <row r="518" spans="33:44" ht="12.75" customHeight="1">
      <c r="AG518" s="103"/>
      <c r="AH518" s="103"/>
      <c r="AI518" s="103"/>
      <c r="AJ518" s="103"/>
      <c r="AK518" s="103"/>
      <c r="AL518" s="103"/>
      <c r="AM518" s="103"/>
      <c r="AN518" s="103"/>
      <c r="AO518" s="103"/>
      <c r="AP518" s="103"/>
      <c r="AQ518" s="103"/>
      <c r="AR518" s="103"/>
    </row>
    <row r="519" spans="33:44" ht="12.75" customHeight="1">
      <c r="AG519" s="103"/>
      <c r="AH519" s="103"/>
      <c r="AI519" s="103"/>
      <c r="AJ519" s="103"/>
      <c r="AK519" s="103"/>
      <c r="AL519" s="103"/>
      <c r="AM519" s="103"/>
      <c r="AN519" s="103"/>
      <c r="AO519" s="103"/>
      <c r="AP519" s="103"/>
      <c r="AQ519" s="103"/>
      <c r="AR519" s="103"/>
    </row>
    <row r="520" spans="33:44" ht="12.75" customHeight="1">
      <c r="AG520" s="103"/>
      <c r="AH520" s="103"/>
      <c r="AI520" s="103"/>
      <c r="AJ520" s="103"/>
      <c r="AK520" s="103"/>
      <c r="AL520" s="103"/>
      <c r="AM520" s="103"/>
      <c r="AN520" s="103"/>
      <c r="AO520" s="103"/>
      <c r="AP520" s="103"/>
      <c r="AQ520" s="103"/>
      <c r="AR520" s="103"/>
    </row>
    <row r="521" spans="33:44" ht="12.75" customHeight="1">
      <c r="AG521" s="103"/>
      <c r="AH521" s="103"/>
      <c r="AI521" s="103"/>
      <c r="AJ521" s="103"/>
      <c r="AK521" s="103"/>
      <c r="AL521" s="103"/>
      <c r="AM521" s="103"/>
      <c r="AN521" s="103"/>
      <c r="AO521" s="103"/>
      <c r="AP521" s="103"/>
      <c r="AQ521" s="103"/>
      <c r="AR521" s="103"/>
    </row>
    <row r="522" spans="33:44" ht="12.75" customHeight="1">
      <c r="AG522" s="103"/>
      <c r="AH522" s="103"/>
      <c r="AI522" s="103"/>
      <c r="AJ522" s="103"/>
      <c r="AK522" s="103"/>
      <c r="AL522" s="103"/>
      <c r="AM522" s="103"/>
      <c r="AN522" s="103"/>
      <c r="AO522" s="103"/>
      <c r="AP522" s="103"/>
      <c r="AQ522" s="103"/>
      <c r="AR522" s="103"/>
    </row>
    <row r="523" spans="33:44" ht="12.75" customHeight="1">
      <c r="AG523" s="103"/>
      <c r="AH523" s="103"/>
      <c r="AI523" s="103"/>
      <c r="AJ523" s="103"/>
      <c r="AK523" s="103"/>
      <c r="AL523" s="103"/>
      <c r="AM523" s="103"/>
      <c r="AN523" s="103"/>
      <c r="AO523" s="103"/>
      <c r="AP523" s="103"/>
      <c r="AQ523" s="103"/>
      <c r="AR523" s="103"/>
    </row>
    <row r="524" spans="33:44" ht="12.75" customHeight="1">
      <c r="AG524" s="103"/>
      <c r="AH524" s="103"/>
      <c r="AI524" s="103"/>
      <c r="AJ524" s="103"/>
      <c r="AK524" s="103"/>
      <c r="AL524" s="103"/>
      <c r="AM524" s="103"/>
      <c r="AN524" s="103"/>
      <c r="AO524" s="103"/>
      <c r="AP524" s="103"/>
      <c r="AQ524" s="103"/>
      <c r="AR524" s="103"/>
    </row>
    <row r="525" spans="33:44" ht="12.75" customHeight="1">
      <c r="AG525" s="103"/>
      <c r="AH525" s="103"/>
      <c r="AI525" s="103"/>
      <c r="AJ525" s="103"/>
      <c r="AK525" s="103"/>
      <c r="AL525" s="103"/>
      <c r="AM525" s="103"/>
      <c r="AN525" s="103"/>
      <c r="AO525" s="103"/>
      <c r="AP525" s="103"/>
      <c r="AQ525" s="103"/>
      <c r="AR525" s="103"/>
    </row>
    <row r="526" spans="33:44" ht="12.75" customHeight="1">
      <c r="AG526" s="103"/>
      <c r="AH526" s="103"/>
      <c r="AI526" s="103"/>
      <c r="AJ526" s="103"/>
      <c r="AK526" s="103"/>
      <c r="AL526" s="103"/>
      <c r="AM526" s="103"/>
      <c r="AN526" s="103"/>
      <c r="AO526" s="103"/>
      <c r="AP526" s="103"/>
      <c r="AQ526" s="103"/>
      <c r="AR526" s="103"/>
    </row>
    <row r="527" spans="33:44" ht="12.75" customHeight="1">
      <c r="AG527" s="103"/>
      <c r="AH527" s="103"/>
      <c r="AI527" s="103"/>
      <c r="AJ527" s="103"/>
      <c r="AK527" s="103"/>
      <c r="AL527" s="103"/>
      <c r="AM527" s="103"/>
      <c r="AN527" s="103"/>
      <c r="AO527" s="103"/>
      <c r="AP527" s="103"/>
      <c r="AQ527" s="103"/>
      <c r="AR527" s="103"/>
    </row>
    <row r="528" spans="33:44" ht="12.75" customHeight="1">
      <c r="AG528" s="103"/>
      <c r="AH528" s="103"/>
      <c r="AI528" s="103"/>
      <c r="AJ528" s="103"/>
      <c r="AK528" s="103"/>
      <c r="AL528" s="103"/>
      <c r="AM528" s="103"/>
      <c r="AN528" s="103"/>
      <c r="AO528" s="103"/>
      <c r="AP528" s="103"/>
      <c r="AQ528" s="103"/>
      <c r="AR528" s="103"/>
    </row>
    <row r="529" spans="33:44" ht="12.75" customHeight="1">
      <c r="AG529" s="103"/>
      <c r="AH529" s="103"/>
      <c r="AI529" s="103"/>
      <c r="AJ529" s="103"/>
      <c r="AK529" s="103"/>
      <c r="AL529" s="103"/>
      <c r="AM529" s="103"/>
      <c r="AN529" s="103"/>
      <c r="AO529" s="103"/>
      <c r="AP529" s="103"/>
      <c r="AQ529" s="103"/>
      <c r="AR529" s="103"/>
    </row>
    <row r="530" spans="33:44" ht="12.75" customHeight="1">
      <c r="AG530" s="103"/>
      <c r="AH530" s="103"/>
      <c r="AI530" s="103"/>
      <c r="AJ530" s="103"/>
      <c r="AK530" s="103"/>
      <c r="AL530" s="103"/>
      <c r="AM530" s="103"/>
      <c r="AN530" s="103"/>
      <c r="AO530" s="103"/>
      <c r="AP530" s="103"/>
      <c r="AQ530" s="103"/>
      <c r="AR530" s="103"/>
    </row>
    <row r="531" spans="33:44" ht="12.75" customHeight="1">
      <c r="AG531" s="103"/>
      <c r="AH531" s="103"/>
      <c r="AI531" s="103"/>
      <c r="AJ531" s="103"/>
      <c r="AK531" s="103"/>
      <c r="AL531" s="103"/>
      <c r="AM531" s="103"/>
      <c r="AN531" s="103"/>
      <c r="AO531" s="103"/>
      <c r="AP531" s="103"/>
      <c r="AQ531" s="103"/>
      <c r="AR531" s="103"/>
    </row>
    <row r="532" spans="33:44" ht="12.75" customHeight="1">
      <c r="AG532" s="103"/>
      <c r="AH532" s="103"/>
      <c r="AI532" s="103"/>
      <c r="AJ532" s="103"/>
      <c r="AK532" s="103"/>
      <c r="AL532" s="103"/>
      <c r="AM532" s="103"/>
      <c r="AN532" s="103"/>
      <c r="AO532" s="103"/>
      <c r="AP532" s="103"/>
      <c r="AQ532" s="103"/>
      <c r="AR532" s="103"/>
    </row>
    <row r="533" spans="33:44" ht="12.75" customHeight="1">
      <c r="AG533" s="103"/>
      <c r="AH533" s="103"/>
      <c r="AI533" s="103"/>
      <c r="AJ533" s="103"/>
      <c r="AK533" s="103"/>
      <c r="AL533" s="103"/>
      <c r="AM533" s="103"/>
      <c r="AN533" s="103"/>
      <c r="AO533" s="103"/>
      <c r="AP533" s="103"/>
      <c r="AQ533" s="103"/>
      <c r="AR533" s="103"/>
    </row>
    <row r="534" spans="33:44" ht="12.75" customHeight="1">
      <c r="AG534" s="103"/>
      <c r="AH534" s="103"/>
      <c r="AI534" s="103"/>
      <c r="AJ534" s="103"/>
      <c r="AK534" s="103"/>
      <c r="AL534" s="103"/>
      <c r="AM534" s="103"/>
      <c r="AN534" s="103"/>
      <c r="AO534" s="103"/>
      <c r="AP534" s="103"/>
      <c r="AQ534" s="103"/>
      <c r="AR534" s="103"/>
    </row>
    <row r="535" spans="33:44" ht="12.75" customHeight="1">
      <c r="AG535" s="103"/>
      <c r="AH535" s="103"/>
      <c r="AI535" s="103"/>
      <c r="AJ535" s="103"/>
      <c r="AK535" s="103"/>
      <c r="AL535" s="103"/>
      <c r="AM535" s="103"/>
      <c r="AN535" s="103"/>
      <c r="AO535" s="103"/>
      <c r="AP535" s="103"/>
      <c r="AQ535" s="103"/>
      <c r="AR535" s="103"/>
    </row>
    <row r="536" spans="33:44" ht="12.75" customHeight="1">
      <c r="AG536" s="103"/>
      <c r="AH536" s="103"/>
      <c r="AI536" s="103"/>
      <c r="AJ536" s="103"/>
      <c r="AK536" s="103"/>
      <c r="AL536" s="103"/>
      <c r="AM536" s="103"/>
      <c r="AN536" s="103"/>
      <c r="AO536" s="103"/>
      <c r="AP536" s="103"/>
      <c r="AQ536" s="103"/>
      <c r="AR536" s="103"/>
    </row>
    <row r="537" spans="33:44" ht="12.75" customHeight="1">
      <c r="AG537" s="103"/>
      <c r="AH537" s="103"/>
      <c r="AI537" s="103"/>
      <c r="AJ537" s="103"/>
      <c r="AK537" s="103"/>
      <c r="AL537" s="103"/>
      <c r="AM537" s="103"/>
      <c r="AN537" s="103"/>
      <c r="AO537" s="103"/>
      <c r="AP537" s="103"/>
      <c r="AQ537" s="103"/>
      <c r="AR537" s="103"/>
    </row>
    <row r="538" spans="33:44" ht="12.75" customHeight="1">
      <c r="AG538" s="103"/>
      <c r="AH538" s="103"/>
      <c r="AI538" s="103"/>
      <c r="AJ538" s="103"/>
      <c r="AK538" s="103"/>
      <c r="AL538" s="103"/>
      <c r="AM538" s="103"/>
      <c r="AN538" s="103"/>
      <c r="AO538" s="103"/>
      <c r="AP538" s="103"/>
      <c r="AQ538" s="103"/>
      <c r="AR538" s="103"/>
    </row>
    <row r="539" spans="33:44" ht="12.75" customHeight="1">
      <c r="AG539" s="103"/>
      <c r="AH539" s="103"/>
      <c r="AI539" s="103"/>
      <c r="AJ539" s="103"/>
      <c r="AK539" s="103"/>
      <c r="AL539" s="103"/>
      <c r="AM539" s="103"/>
      <c r="AN539" s="103"/>
      <c r="AO539" s="103"/>
      <c r="AP539" s="103"/>
      <c r="AQ539" s="103"/>
      <c r="AR539" s="103"/>
    </row>
    <row r="540" spans="33:44" ht="12.75" customHeight="1">
      <c r="AG540" s="103"/>
      <c r="AH540" s="103"/>
      <c r="AI540" s="103"/>
      <c r="AJ540" s="103"/>
      <c r="AK540" s="103"/>
      <c r="AL540" s="103"/>
      <c r="AM540" s="103"/>
      <c r="AN540" s="103"/>
      <c r="AO540" s="103"/>
      <c r="AP540" s="103"/>
      <c r="AQ540" s="103"/>
      <c r="AR540" s="103"/>
    </row>
    <row r="541" spans="33:44" ht="12.75" customHeight="1">
      <c r="AG541" s="103"/>
      <c r="AH541" s="103"/>
      <c r="AI541" s="103"/>
      <c r="AJ541" s="103"/>
      <c r="AK541" s="103"/>
      <c r="AL541" s="103"/>
      <c r="AM541" s="103"/>
      <c r="AN541" s="103"/>
      <c r="AO541" s="103"/>
      <c r="AP541" s="103"/>
      <c r="AQ541" s="103"/>
      <c r="AR541" s="103"/>
    </row>
    <row r="542" spans="33:44" ht="12.75" customHeight="1">
      <c r="AG542" s="103"/>
      <c r="AH542" s="103"/>
      <c r="AI542" s="103"/>
      <c r="AJ542" s="103"/>
      <c r="AK542" s="103"/>
      <c r="AL542" s="103"/>
      <c r="AM542" s="103"/>
      <c r="AN542" s="103"/>
      <c r="AO542" s="103"/>
      <c r="AP542" s="103"/>
      <c r="AQ542" s="103"/>
      <c r="AR542" s="103"/>
    </row>
    <row r="543" spans="33:44" ht="12.75" customHeight="1">
      <c r="AG543" s="103"/>
      <c r="AH543" s="103"/>
      <c r="AI543" s="103"/>
      <c r="AJ543" s="103"/>
      <c r="AK543" s="103"/>
      <c r="AL543" s="103"/>
      <c r="AM543" s="103"/>
      <c r="AN543" s="103"/>
      <c r="AO543" s="103"/>
      <c r="AP543" s="103"/>
      <c r="AQ543" s="103"/>
      <c r="AR543" s="103"/>
    </row>
    <row r="544" spans="33:44" ht="12.75" customHeight="1">
      <c r="AG544" s="103"/>
      <c r="AH544" s="103"/>
      <c r="AI544" s="103"/>
      <c r="AJ544" s="103"/>
      <c r="AK544" s="103"/>
      <c r="AL544" s="103"/>
      <c r="AM544" s="103"/>
      <c r="AN544" s="103"/>
      <c r="AO544" s="103"/>
      <c r="AP544" s="103"/>
      <c r="AQ544" s="103"/>
      <c r="AR544" s="103"/>
    </row>
    <row r="545" spans="33:44" ht="12.75" customHeight="1">
      <c r="AG545" s="103"/>
      <c r="AH545" s="103"/>
      <c r="AI545" s="103"/>
      <c r="AJ545" s="103"/>
      <c r="AK545" s="103"/>
      <c r="AL545" s="103"/>
      <c r="AM545" s="103"/>
      <c r="AN545" s="103"/>
      <c r="AO545" s="103"/>
      <c r="AP545" s="103"/>
      <c r="AQ545" s="103"/>
      <c r="AR545" s="103"/>
    </row>
    <row r="546" spans="33:44" ht="12.75" customHeight="1">
      <c r="AG546" s="103"/>
      <c r="AH546" s="103"/>
      <c r="AI546" s="103"/>
      <c r="AJ546" s="103"/>
      <c r="AK546" s="103"/>
      <c r="AL546" s="103"/>
      <c r="AM546" s="103"/>
      <c r="AN546" s="103"/>
      <c r="AO546" s="103"/>
      <c r="AP546" s="103"/>
      <c r="AQ546" s="103"/>
      <c r="AR546" s="103"/>
    </row>
    <row r="547" spans="33:44" ht="12.75" customHeight="1">
      <c r="AG547" s="103"/>
      <c r="AH547" s="103"/>
      <c r="AI547" s="103"/>
      <c r="AJ547" s="103"/>
      <c r="AK547" s="103"/>
      <c r="AL547" s="103"/>
      <c r="AM547" s="103"/>
      <c r="AN547" s="103"/>
      <c r="AO547" s="103"/>
      <c r="AP547" s="103"/>
      <c r="AQ547" s="103"/>
      <c r="AR547" s="103"/>
    </row>
    <row r="548" spans="33:44" ht="12.75" customHeight="1">
      <c r="AG548" s="103"/>
      <c r="AH548" s="103"/>
      <c r="AI548" s="103"/>
      <c r="AJ548" s="103"/>
      <c r="AK548" s="103"/>
      <c r="AL548" s="103"/>
      <c r="AM548" s="103"/>
      <c r="AN548" s="103"/>
      <c r="AO548" s="103"/>
      <c r="AP548" s="103"/>
      <c r="AQ548" s="103"/>
      <c r="AR548" s="103"/>
    </row>
    <row r="549" spans="33:44" ht="12.75" customHeight="1">
      <c r="AG549" s="103"/>
      <c r="AH549" s="103"/>
      <c r="AI549" s="103"/>
      <c r="AJ549" s="103"/>
      <c r="AK549" s="103"/>
      <c r="AL549" s="103"/>
      <c r="AM549" s="103"/>
      <c r="AN549" s="103"/>
      <c r="AO549" s="103"/>
      <c r="AP549" s="103"/>
      <c r="AQ549" s="103"/>
      <c r="AR549" s="103"/>
    </row>
    <row r="550" spans="33:44" ht="12.75" customHeight="1">
      <c r="AG550" s="103"/>
      <c r="AH550" s="103"/>
      <c r="AI550" s="103"/>
      <c r="AJ550" s="103"/>
      <c r="AK550" s="103"/>
      <c r="AL550" s="103"/>
      <c r="AM550" s="103"/>
      <c r="AN550" s="103"/>
      <c r="AO550" s="103"/>
      <c r="AP550" s="103"/>
      <c r="AQ550" s="103"/>
      <c r="AR550" s="103"/>
    </row>
    <row r="551" spans="33:44" ht="12.75" customHeight="1">
      <c r="AG551" s="103"/>
      <c r="AH551" s="103"/>
      <c r="AI551" s="103"/>
      <c r="AJ551" s="103"/>
      <c r="AK551" s="103"/>
      <c r="AL551" s="103"/>
      <c r="AM551" s="103"/>
      <c r="AN551" s="103"/>
      <c r="AO551" s="103"/>
      <c r="AP551" s="103"/>
      <c r="AQ551" s="103"/>
      <c r="AR551" s="103"/>
    </row>
    <row r="552" spans="33:44" ht="12.75" customHeight="1">
      <c r="AG552" s="103"/>
      <c r="AH552" s="103"/>
      <c r="AI552" s="103"/>
      <c r="AJ552" s="103"/>
      <c r="AK552" s="103"/>
      <c r="AL552" s="103"/>
      <c r="AM552" s="103"/>
      <c r="AN552" s="103"/>
      <c r="AO552" s="103"/>
      <c r="AP552" s="103"/>
      <c r="AQ552" s="103"/>
      <c r="AR552" s="103"/>
    </row>
    <row r="553" spans="33:44" ht="12.75" customHeight="1">
      <c r="AG553" s="103"/>
      <c r="AH553" s="103"/>
      <c r="AI553" s="103"/>
      <c r="AJ553" s="103"/>
      <c r="AK553" s="103"/>
      <c r="AL553" s="103"/>
      <c r="AM553" s="103"/>
      <c r="AN553" s="103"/>
      <c r="AO553" s="103"/>
      <c r="AP553" s="103"/>
      <c r="AQ553" s="103"/>
      <c r="AR553" s="103"/>
    </row>
    <row r="554" spans="33:44" ht="12.75" customHeight="1">
      <c r="AG554" s="103"/>
      <c r="AH554" s="103"/>
      <c r="AI554" s="103"/>
      <c r="AJ554" s="103"/>
      <c r="AK554" s="103"/>
      <c r="AL554" s="103"/>
      <c r="AM554" s="103"/>
      <c r="AN554" s="103"/>
      <c r="AO554" s="103"/>
      <c r="AP554" s="103"/>
      <c r="AQ554" s="103"/>
      <c r="AR554" s="103"/>
    </row>
    <row r="555" spans="33:44" ht="12.75" customHeight="1">
      <c r="AG555" s="103"/>
      <c r="AH555" s="103"/>
      <c r="AI555" s="103"/>
      <c r="AJ555" s="103"/>
      <c r="AK555" s="103"/>
      <c r="AL555" s="103"/>
      <c r="AM555" s="103"/>
      <c r="AN555" s="103"/>
      <c r="AO555" s="103"/>
      <c r="AP555" s="103"/>
      <c r="AQ555" s="103"/>
      <c r="AR555" s="103"/>
    </row>
    <row r="556" spans="33:44" ht="12.75" customHeight="1">
      <c r="AG556" s="103"/>
      <c r="AH556" s="103"/>
      <c r="AI556" s="103"/>
      <c r="AJ556" s="103"/>
      <c r="AK556" s="103"/>
      <c r="AL556" s="103"/>
      <c r="AM556" s="103"/>
      <c r="AN556" s="103"/>
      <c r="AO556" s="103"/>
      <c r="AP556" s="103"/>
      <c r="AQ556" s="103"/>
      <c r="AR556" s="103"/>
    </row>
    <row r="557" spans="33:44" ht="12.75" customHeight="1">
      <c r="AG557" s="103"/>
      <c r="AH557" s="103"/>
      <c r="AI557" s="103"/>
      <c r="AJ557" s="103"/>
      <c r="AK557" s="103"/>
      <c r="AL557" s="103"/>
      <c r="AM557" s="103"/>
      <c r="AN557" s="103"/>
      <c r="AO557" s="103"/>
      <c r="AP557" s="103"/>
      <c r="AQ557" s="103"/>
      <c r="AR557" s="103"/>
    </row>
    <row r="558" spans="33:44" ht="12.75" customHeight="1">
      <c r="AG558" s="103"/>
      <c r="AH558" s="103"/>
      <c r="AI558" s="103"/>
      <c r="AJ558" s="103"/>
      <c r="AK558" s="103"/>
      <c r="AL558" s="103"/>
      <c r="AM558" s="103"/>
      <c r="AN558" s="103"/>
      <c r="AO558" s="103"/>
      <c r="AP558" s="103"/>
      <c r="AQ558" s="103"/>
      <c r="AR558" s="103"/>
    </row>
    <row r="559" spans="33:44" ht="12.75" customHeight="1">
      <c r="AG559" s="103"/>
      <c r="AH559" s="103"/>
      <c r="AI559" s="103"/>
      <c r="AJ559" s="103"/>
      <c r="AK559" s="103"/>
      <c r="AL559" s="103"/>
      <c r="AM559" s="103"/>
      <c r="AN559" s="103"/>
      <c r="AO559" s="103"/>
      <c r="AP559" s="103"/>
      <c r="AQ559" s="103"/>
      <c r="AR559" s="103"/>
    </row>
    <row r="560" spans="33:44" ht="12.75" customHeight="1">
      <c r="AG560" s="103"/>
      <c r="AH560" s="103"/>
      <c r="AI560" s="103"/>
      <c r="AJ560" s="103"/>
      <c r="AK560" s="103"/>
      <c r="AL560" s="103"/>
      <c r="AM560" s="103"/>
      <c r="AN560" s="103"/>
      <c r="AO560" s="103"/>
      <c r="AP560" s="103"/>
      <c r="AQ560" s="103"/>
      <c r="AR560" s="103"/>
    </row>
    <row r="561" spans="33:44" ht="12.75" customHeight="1">
      <c r="AG561" s="103"/>
      <c r="AH561" s="103"/>
      <c r="AI561" s="103"/>
      <c r="AJ561" s="103"/>
      <c r="AK561" s="103"/>
      <c r="AL561" s="103"/>
      <c r="AM561" s="103"/>
      <c r="AN561" s="103"/>
      <c r="AO561" s="103"/>
      <c r="AP561" s="103"/>
      <c r="AQ561" s="103"/>
      <c r="AR561" s="103"/>
    </row>
    <row r="562" spans="33:44" ht="12.75" customHeight="1">
      <c r="AG562" s="103"/>
      <c r="AH562" s="103"/>
      <c r="AI562" s="103"/>
      <c r="AJ562" s="103"/>
      <c r="AK562" s="103"/>
      <c r="AL562" s="103"/>
      <c r="AM562" s="103"/>
      <c r="AN562" s="103"/>
      <c r="AO562" s="103"/>
      <c r="AP562" s="103"/>
      <c r="AQ562" s="103"/>
      <c r="AR562" s="103"/>
    </row>
    <row r="563" spans="33:44" ht="12.75" customHeight="1">
      <c r="AG563" s="103"/>
      <c r="AH563" s="103"/>
      <c r="AI563" s="103"/>
      <c r="AJ563" s="103"/>
      <c r="AK563" s="103"/>
      <c r="AL563" s="103"/>
      <c r="AM563" s="103"/>
      <c r="AN563" s="103"/>
      <c r="AO563" s="103"/>
      <c r="AP563" s="103"/>
      <c r="AQ563" s="103"/>
      <c r="AR563" s="103"/>
    </row>
    <row r="564" spans="33:44" ht="12.75" customHeight="1">
      <c r="AG564" s="103"/>
      <c r="AH564" s="103"/>
      <c r="AI564" s="103"/>
      <c r="AJ564" s="103"/>
      <c r="AK564" s="103"/>
      <c r="AL564" s="103"/>
      <c r="AM564" s="103"/>
      <c r="AN564" s="103"/>
      <c r="AO564" s="103"/>
      <c r="AP564" s="103"/>
      <c r="AQ564" s="103"/>
      <c r="AR564" s="103"/>
    </row>
    <row r="565" spans="33:44" ht="12.75" customHeight="1">
      <c r="AG565" s="103"/>
      <c r="AH565" s="103"/>
      <c r="AI565" s="103"/>
      <c r="AJ565" s="103"/>
      <c r="AK565" s="103"/>
      <c r="AL565" s="103"/>
      <c r="AM565" s="103"/>
      <c r="AN565" s="103"/>
      <c r="AO565" s="103"/>
      <c r="AP565" s="103"/>
      <c r="AQ565" s="103"/>
      <c r="AR565" s="103"/>
    </row>
    <row r="566" spans="33:44" ht="12.75" customHeight="1">
      <c r="AG566" s="103"/>
      <c r="AH566" s="103"/>
      <c r="AI566" s="103"/>
      <c r="AJ566" s="103"/>
      <c r="AK566" s="103"/>
      <c r="AL566" s="103"/>
      <c r="AM566" s="103"/>
      <c r="AN566" s="103"/>
      <c r="AO566" s="103"/>
      <c r="AP566" s="103"/>
      <c r="AQ566" s="103"/>
      <c r="AR566" s="103"/>
    </row>
    <row r="567" spans="33:44" ht="12.75" customHeight="1">
      <c r="AG567" s="103"/>
      <c r="AH567" s="103"/>
      <c r="AI567" s="103"/>
      <c r="AJ567" s="103"/>
      <c r="AK567" s="103"/>
      <c r="AL567" s="103"/>
      <c r="AM567" s="103"/>
      <c r="AN567" s="103"/>
      <c r="AO567" s="103"/>
      <c r="AP567" s="103"/>
      <c r="AQ567" s="103"/>
      <c r="AR567" s="103"/>
    </row>
    <row r="568" spans="33:44" ht="12.75" customHeight="1">
      <c r="AG568" s="103"/>
      <c r="AH568" s="103"/>
      <c r="AI568" s="103"/>
      <c r="AJ568" s="103"/>
      <c r="AK568" s="103"/>
      <c r="AL568" s="103"/>
      <c r="AM568" s="103"/>
      <c r="AN568" s="103"/>
      <c r="AO568" s="103"/>
      <c r="AP568" s="103"/>
      <c r="AQ568" s="103"/>
      <c r="AR568" s="103"/>
    </row>
    <row r="569" spans="33:44" ht="12.75" customHeight="1">
      <c r="AG569" s="103"/>
      <c r="AH569" s="103"/>
      <c r="AI569" s="103"/>
      <c r="AJ569" s="103"/>
      <c r="AK569" s="103"/>
      <c r="AL569" s="103"/>
      <c r="AM569" s="103"/>
      <c r="AN569" s="103"/>
      <c r="AO569" s="103"/>
      <c r="AP569" s="103"/>
      <c r="AQ569" s="103"/>
      <c r="AR569" s="103"/>
    </row>
    <row r="570" spans="33:44" ht="12.75" customHeight="1">
      <c r="AG570" s="103"/>
      <c r="AH570" s="103"/>
      <c r="AI570" s="103"/>
      <c r="AJ570" s="103"/>
      <c r="AK570" s="103"/>
      <c r="AL570" s="103"/>
      <c r="AM570" s="103"/>
      <c r="AN570" s="103"/>
      <c r="AO570" s="103"/>
      <c r="AP570" s="103"/>
      <c r="AQ570" s="103"/>
      <c r="AR570" s="103"/>
    </row>
    <row r="571" spans="33:44" ht="12.75" customHeight="1">
      <c r="AG571" s="103"/>
      <c r="AH571" s="103"/>
      <c r="AI571" s="103"/>
      <c r="AJ571" s="103"/>
      <c r="AK571" s="103"/>
      <c r="AL571" s="103"/>
      <c r="AM571" s="103"/>
      <c r="AN571" s="103"/>
      <c r="AO571" s="103"/>
      <c r="AP571" s="103"/>
      <c r="AQ571" s="103"/>
      <c r="AR571" s="103"/>
    </row>
    <row r="572" spans="33:44" ht="12.75" customHeight="1">
      <c r="AG572" s="103"/>
      <c r="AH572" s="103"/>
      <c r="AI572" s="103"/>
      <c r="AJ572" s="103"/>
      <c r="AK572" s="103"/>
      <c r="AL572" s="103"/>
      <c r="AM572" s="103"/>
      <c r="AN572" s="103"/>
      <c r="AO572" s="103"/>
      <c r="AP572" s="103"/>
      <c r="AQ572" s="103"/>
      <c r="AR572" s="103"/>
    </row>
    <row r="573" spans="33:44" ht="12.75" customHeight="1">
      <c r="AG573" s="103"/>
      <c r="AH573" s="103"/>
      <c r="AI573" s="103"/>
      <c r="AJ573" s="103"/>
      <c r="AK573" s="103"/>
      <c r="AL573" s="103"/>
      <c r="AM573" s="103"/>
      <c r="AN573" s="103"/>
      <c r="AO573" s="103"/>
      <c r="AP573" s="103"/>
      <c r="AQ573" s="103"/>
      <c r="AR573" s="103"/>
    </row>
    <row r="574" spans="33:44" ht="12.75" customHeight="1">
      <c r="AG574" s="103"/>
      <c r="AH574" s="103"/>
      <c r="AI574" s="103"/>
      <c r="AJ574" s="103"/>
      <c r="AK574" s="103"/>
      <c r="AL574" s="103"/>
      <c r="AM574" s="103"/>
      <c r="AN574" s="103"/>
      <c r="AO574" s="103"/>
      <c r="AP574" s="103"/>
      <c r="AQ574" s="103"/>
      <c r="AR574" s="103"/>
    </row>
    <row r="575" spans="33:44" ht="12.75" customHeight="1">
      <c r="AG575" s="103"/>
      <c r="AH575" s="103"/>
      <c r="AI575" s="103"/>
      <c r="AJ575" s="103"/>
      <c r="AK575" s="103"/>
      <c r="AL575" s="103"/>
      <c r="AM575" s="103"/>
      <c r="AN575" s="103"/>
      <c r="AO575" s="103"/>
      <c r="AP575" s="103"/>
      <c r="AQ575" s="103"/>
      <c r="AR575" s="103"/>
    </row>
    <row r="576" spans="33:44" ht="12.75" customHeight="1">
      <c r="AG576" s="103"/>
      <c r="AH576" s="103"/>
      <c r="AI576" s="103"/>
      <c r="AJ576" s="103"/>
      <c r="AK576" s="103"/>
      <c r="AL576" s="103"/>
      <c r="AM576" s="103"/>
      <c r="AN576" s="103"/>
      <c r="AO576" s="103"/>
      <c r="AP576" s="103"/>
      <c r="AQ576" s="103"/>
      <c r="AR576" s="103"/>
    </row>
    <row r="577" spans="33:44" ht="12.75" customHeight="1">
      <c r="AG577" s="103"/>
      <c r="AH577" s="103"/>
      <c r="AI577" s="103"/>
      <c r="AJ577" s="103"/>
      <c r="AK577" s="103"/>
      <c r="AL577" s="103"/>
      <c r="AM577" s="103"/>
      <c r="AN577" s="103"/>
      <c r="AO577" s="103"/>
      <c r="AP577" s="103"/>
      <c r="AQ577" s="103"/>
      <c r="AR577" s="103"/>
    </row>
    <row r="578" spans="33:44" ht="12.75" customHeight="1">
      <c r="AG578" s="103"/>
      <c r="AH578" s="103"/>
      <c r="AI578" s="103"/>
      <c r="AJ578" s="103"/>
      <c r="AK578" s="103"/>
      <c r="AL578" s="103"/>
      <c r="AM578" s="103"/>
      <c r="AN578" s="103"/>
      <c r="AO578" s="103"/>
      <c r="AP578" s="103"/>
      <c r="AQ578" s="103"/>
      <c r="AR578" s="103"/>
    </row>
    <row r="579" spans="33:44" ht="12.75" customHeight="1">
      <c r="AG579" s="103"/>
      <c r="AH579" s="103"/>
      <c r="AI579" s="103"/>
      <c r="AJ579" s="103"/>
      <c r="AK579" s="103"/>
      <c r="AL579" s="103"/>
      <c r="AM579" s="103"/>
      <c r="AN579" s="103"/>
      <c r="AO579" s="103"/>
      <c r="AP579" s="103"/>
      <c r="AQ579" s="103"/>
      <c r="AR579" s="103"/>
    </row>
    <row r="580" spans="33:44" ht="12.75" customHeight="1">
      <c r="AG580" s="103"/>
      <c r="AH580" s="103"/>
      <c r="AI580" s="103"/>
      <c r="AJ580" s="103"/>
      <c r="AK580" s="103"/>
      <c r="AL580" s="103"/>
      <c r="AM580" s="103"/>
      <c r="AN580" s="103"/>
      <c r="AO580" s="103"/>
      <c r="AP580" s="103"/>
      <c r="AQ580" s="103"/>
      <c r="AR580" s="103"/>
    </row>
    <row r="581" spans="33:44" ht="12.75" customHeight="1">
      <c r="AG581" s="103"/>
      <c r="AH581" s="103"/>
      <c r="AI581" s="103"/>
      <c r="AJ581" s="103"/>
      <c r="AK581" s="103"/>
      <c r="AL581" s="103"/>
      <c r="AM581" s="103"/>
      <c r="AN581" s="103"/>
      <c r="AO581" s="103"/>
      <c r="AP581" s="103"/>
      <c r="AQ581" s="103"/>
      <c r="AR581" s="103"/>
    </row>
    <row r="582" spans="33:44" ht="12.75" customHeight="1">
      <c r="AG582" s="103"/>
      <c r="AH582" s="103"/>
      <c r="AI582" s="103"/>
      <c r="AJ582" s="103"/>
      <c r="AK582" s="103"/>
      <c r="AL582" s="103"/>
      <c r="AM582" s="103"/>
      <c r="AN582" s="103"/>
      <c r="AO582" s="103"/>
      <c r="AP582" s="103"/>
      <c r="AQ582" s="103"/>
      <c r="AR582" s="103"/>
    </row>
    <row r="583" spans="33:44" ht="12.75" customHeight="1">
      <c r="AG583" s="103"/>
      <c r="AH583" s="103"/>
      <c r="AI583" s="103"/>
      <c r="AJ583" s="103"/>
      <c r="AK583" s="103"/>
      <c r="AL583" s="103"/>
      <c r="AM583" s="103"/>
      <c r="AN583" s="103"/>
      <c r="AO583" s="103"/>
      <c r="AP583" s="103"/>
      <c r="AQ583" s="103"/>
      <c r="AR583" s="103"/>
    </row>
    <row r="584" spans="33:44" ht="12.75" customHeight="1">
      <c r="AG584" s="103"/>
      <c r="AH584" s="103"/>
      <c r="AI584" s="103"/>
      <c r="AJ584" s="103"/>
      <c r="AK584" s="103"/>
      <c r="AL584" s="103"/>
      <c r="AM584" s="103"/>
      <c r="AN584" s="103"/>
      <c r="AO584" s="103"/>
      <c r="AP584" s="103"/>
      <c r="AQ584" s="103"/>
      <c r="AR584" s="103"/>
    </row>
    <row r="585" spans="33:44" ht="12.75" customHeight="1">
      <c r="AG585" s="103"/>
      <c r="AH585" s="103"/>
      <c r="AI585" s="103"/>
      <c r="AJ585" s="103"/>
      <c r="AK585" s="103"/>
      <c r="AL585" s="103"/>
      <c r="AM585" s="103"/>
      <c r="AN585" s="103"/>
      <c r="AO585" s="103"/>
      <c r="AP585" s="103"/>
      <c r="AQ585" s="103"/>
      <c r="AR585" s="103"/>
    </row>
    <row r="586" spans="33:44" ht="12.75" customHeight="1">
      <c r="AG586" s="103"/>
      <c r="AH586" s="103"/>
      <c r="AI586" s="103"/>
      <c r="AJ586" s="103"/>
      <c r="AK586" s="103"/>
      <c r="AL586" s="103"/>
      <c r="AM586" s="103"/>
      <c r="AN586" s="103"/>
      <c r="AO586" s="103"/>
      <c r="AP586" s="103"/>
      <c r="AQ586" s="103"/>
      <c r="AR586" s="103"/>
    </row>
    <row r="587" spans="33:44" ht="12.75" customHeight="1">
      <c r="AG587" s="103"/>
      <c r="AH587" s="103"/>
      <c r="AI587" s="103"/>
      <c r="AJ587" s="103"/>
      <c r="AK587" s="103"/>
      <c r="AL587" s="103"/>
      <c r="AM587" s="103"/>
      <c r="AN587" s="103"/>
      <c r="AO587" s="103"/>
      <c r="AP587" s="103"/>
      <c r="AQ587" s="103"/>
      <c r="AR587" s="103"/>
    </row>
    <row r="588" spans="33:44" ht="12.75" customHeight="1">
      <c r="AG588" s="103"/>
      <c r="AH588" s="103"/>
      <c r="AI588" s="103"/>
      <c r="AJ588" s="103"/>
      <c r="AK588" s="103"/>
      <c r="AL588" s="103"/>
      <c r="AM588" s="103"/>
      <c r="AN588" s="103"/>
      <c r="AO588" s="103"/>
      <c r="AP588" s="103"/>
      <c r="AQ588" s="103"/>
      <c r="AR588" s="103"/>
    </row>
    <row r="589" spans="33:44" ht="12.75" customHeight="1">
      <c r="AG589" s="103"/>
      <c r="AH589" s="103"/>
      <c r="AI589" s="103"/>
      <c r="AJ589" s="103"/>
      <c r="AK589" s="103"/>
      <c r="AL589" s="103"/>
      <c r="AM589" s="103"/>
      <c r="AN589" s="103"/>
      <c r="AO589" s="103"/>
      <c r="AP589" s="103"/>
      <c r="AQ589" s="103"/>
      <c r="AR589" s="103"/>
    </row>
    <row r="590" spans="33:44" ht="12.75" customHeight="1">
      <c r="AG590" s="103"/>
      <c r="AH590" s="103"/>
      <c r="AI590" s="103"/>
      <c r="AJ590" s="103"/>
      <c r="AK590" s="103"/>
      <c r="AL590" s="103"/>
      <c r="AM590" s="103"/>
      <c r="AN590" s="103"/>
      <c r="AO590" s="103"/>
      <c r="AP590" s="103"/>
      <c r="AQ590" s="103"/>
      <c r="AR590" s="103"/>
    </row>
    <row r="591" spans="33:44" ht="12.75" customHeight="1">
      <c r="AG591" s="103"/>
      <c r="AH591" s="103"/>
      <c r="AI591" s="103"/>
      <c r="AJ591" s="103"/>
      <c r="AK591" s="103"/>
      <c r="AL591" s="103"/>
      <c r="AM591" s="103"/>
      <c r="AN591" s="103"/>
      <c r="AO591" s="103"/>
      <c r="AP591" s="103"/>
      <c r="AQ591" s="103"/>
      <c r="AR591" s="103"/>
    </row>
    <row r="592" spans="33:44" ht="12.75" customHeight="1">
      <c r="AG592" s="103"/>
      <c r="AH592" s="103"/>
      <c r="AI592" s="103"/>
      <c r="AJ592" s="103"/>
      <c r="AK592" s="103"/>
      <c r="AL592" s="103"/>
      <c r="AM592" s="103"/>
      <c r="AN592" s="103"/>
      <c r="AO592" s="103"/>
      <c r="AP592" s="103"/>
      <c r="AQ592" s="103"/>
      <c r="AR592" s="103"/>
    </row>
    <row r="593" spans="33:44" ht="12.75" customHeight="1">
      <c r="AG593" s="103"/>
      <c r="AH593" s="103"/>
      <c r="AI593" s="103"/>
      <c r="AJ593" s="103"/>
      <c r="AK593" s="103"/>
      <c r="AL593" s="103"/>
      <c r="AM593" s="103"/>
      <c r="AN593" s="103"/>
      <c r="AO593" s="103"/>
      <c r="AP593" s="103"/>
      <c r="AQ593" s="103"/>
      <c r="AR593" s="103"/>
    </row>
    <row r="594" spans="33:44" ht="12.75" customHeight="1">
      <c r="AG594" s="103"/>
      <c r="AH594" s="103"/>
      <c r="AI594" s="103"/>
      <c r="AJ594" s="103"/>
      <c r="AK594" s="103"/>
      <c r="AL594" s="103"/>
      <c r="AM594" s="103"/>
      <c r="AN594" s="103"/>
      <c r="AO594" s="103"/>
      <c r="AP594" s="103"/>
      <c r="AQ594" s="103"/>
      <c r="AR594" s="103"/>
    </row>
    <row r="595" spans="33:44" ht="12.75" customHeight="1">
      <c r="AG595" s="103"/>
      <c r="AH595" s="103"/>
      <c r="AI595" s="103"/>
      <c r="AJ595" s="103"/>
      <c r="AK595" s="103"/>
      <c r="AL595" s="103"/>
      <c r="AM595" s="103"/>
      <c r="AN595" s="103"/>
      <c r="AO595" s="103"/>
      <c r="AP595" s="103"/>
      <c r="AQ595" s="103"/>
      <c r="AR595" s="103"/>
    </row>
    <row r="596" spans="33:44" ht="12.75" customHeight="1">
      <c r="AG596" s="103"/>
      <c r="AH596" s="103"/>
      <c r="AI596" s="103"/>
      <c r="AJ596" s="103"/>
      <c r="AK596" s="103"/>
      <c r="AL596" s="103"/>
      <c r="AM596" s="103"/>
      <c r="AN596" s="103"/>
      <c r="AO596" s="103"/>
      <c r="AP596" s="103"/>
      <c r="AQ596" s="103"/>
      <c r="AR596" s="103"/>
    </row>
    <row r="597" spans="33:44" ht="12.75" customHeight="1">
      <c r="AG597" s="103"/>
      <c r="AH597" s="103"/>
      <c r="AI597" s="103"/>
      <c r="AJ597" s="103"/>
      <c r="AK597" s="103"/>
      <c r="AL597" s="103"/>
      <c r="AM597" s="103"/>
      <c r="AN597" s="103"/>
      <c r="AO597" s="103"/>
      <c r="AP597" s="103"/>
      <c r="AQ597" s="103"/>
      <c r="AR597" s="103"/>
    </row>
    <row r="598" spans="33:44" ht="12.75" customHeight="1">
      <c r="AG598" s="103"/>
      <c r="AH598" s="103"/>
      <c r="AI598" s="103"/>
      <c r="AJ598" s="103"/>
      <c r="AK598" s="103"/>
      <c r="AL598" s="103"/>
      <c r="AM598" s="103"/>
      <c r="AN598" s="103"/>
      <c r="AO598" s="103"/>
      <c r="AP598" s="103"/>
      <c r="AQ598" s="103"/>
      <c r="AR598" s="103"/>
    </row>
    <row r="599" spans="33:44" ht="12.75" customHeight="1">
      <c r="AG599" s="103"/>
      <c r="AH599" s="103"/>
      <c r="AI599" s="103"/>
      <c r="AJ599" s="103"/>
      <c r="AK599" s="103"/>
      <c r="AL599" s="103"/>
      <c r="AM599" s="103"/>
      <c r="AN599" s="103"/>
      <c r="AO599" s="103"/>
      <c r="AP599" s="103"/>
      <c r="AQ599" s="103"/>
      <c r="AR599" s="103"/>
    </row>
    <row r="600" spans="33:44" ht="12.75" customHeight="1">
      <c r="AG600" s="103"/>
      <c r="AH600" s="103"/>
      <c r="AI600" s="103"/>
      <c r="AJ600" s="103"/>
      <c r="AK600" s="103"/>
      <c r="AL600" s="103"/>
      <c r="AM600" s="103"/>
      <c r="AN600" s="103"/>
      <c r="AO600" s="103"/>
      <c r="AP600" s="103"/>
      <c r="AQ600" s="103"/>
      <c r="AR600" s="103"/>
    </row>
    <row r="601" spans="33:44" ht="12.75" customHeight="1">
      <c r="AG601" s="103"/>
      <c r="AH601" s="103"/>
      <c r="AI601" s="103"/>
      <c r="AJ601" s="103"/>
      <c r="AK601" s="103"/>
      <c r="AL601" s="103"/>
      <c r="AM601" s="103"/>
      <c r="AN601" s="103"/>
      <c r="AO601" s="103"/>
      <c r="AP601" s="103"/>
      <c r="AQ601" s="103"/>
      <c r="AR601" s="103"/>
    </row>
    <row r="602" spans="33:44" ht="12.75" customHeight="1">
      <c r="AG602" s="103"/>
      <c r="AH602" s="103"/>
      <c r="AI602" s="103"/>
      <c r="AJ602" s="103"/>
      <c r="AK602" s="103"/>
      <c r="AL602" s="103"/>
      <c r="AM602" s="103"/>
      <c r="AN602" s="103"/>
      <c r="AO602" s="103"/>
      <c r="AP602" s="103"/>
      <c r="AQ602" s="103"/>
      <c r="AR602" s="103"/>
    </row>
    <row r="603" spans="33:44" ht="12.75" customHeight="1">
      <c r="AG603" s="103"/>
      <c r="AH603" s="103"/>
      <c r="AI603" s="103"/>
      <c r="AJ603" s="103"/>
      <c r="AK603" s="103"/>
      <c r="AL603" s="103"/>
      <c r="AM603" s="103"/>
      <c r="AN603" s="103"/>
      <c r="AO603" s="103"/>
      <c r="AP603" s="103"/>
      <c r="AQ603" s="103"/>
      <c r="AR603" s="103"/>
    </row>
    <row r="604" spans="33:44" ht="12.75" customHeight="1">
      <c r="AG604" s="103"/>
      <c r="AH604" s="103"/>
      <c r="AI604" s="103"/>
      <c r="AJ604" s="103"/>
      <c r="AK604" s="103"/>
      <c r="AL604" s="103"/>
      <c r="AM604" s="103"/>
      <c r="AN604" s="103"/>
      <c r="AO604" s="103"/>
      <c r="AP604" s="103"/>
      <c r="AQ604" s="103"/>
      <c r="AR604" s="103"/>
    </row>
    <row r="605" spans="33:44" ht="12.75" customHeight="1">
      <c r="AG605" s="103"/>
      <c r="AH605" s="103"/>
      <c r="AI605" s="103"/>
      <c r="AJ605" s="103"/>
      <c r="AK605" s="103"/>
      <c r="AL605" s="103"/>
      <c r="AM605" s="103"/>
      <c r="AN605" s="103"/>
      <c r="AO605" s="103"/>
      <c r="AP605" s="103"/>
      <c r="AQ605" s="103"/>
      <c r="AR605" s="103"/>
    </row>
    <row r="606" spans="33:44" ht="12.75" customHeight="1">
      <c r="AG606" s="103"/>
      <c r="AH606" s="103"/>
      <c r="AI606" s="103"/>
      <c r="AJ606" s="103"/>
      <c r="AK606" s="103"/>
      <c r="AL606" s="103"/>
      <c r="AM606" s="103"/>
      <c r="AN606" s="103"/>
      <c r="AO606" s="103"/>
      <c r="AP606" s="103"/>
      <c r="AQ606" s="103"/>
      <c r="AR606" s="103"/>
    </row>
    <row r="607" spans="33:44" ht="12.75" customHeight="1">
      <c r="AG607" s="103"/>
      <c r="AH607" s="103"/>
      <c r="AI607" s="103"/>
      <c r="AJ607" s="103"/>
      <c r="AK607" s="103"/>
      <c r="AL607" s="103"/>
      <c r="AM607" s="103"/>
      <c r="AN607" s="103"/>
      <c r="AO607" s="103"/>
      <c r="AP607" s="103"/>
      <c r="AQ607" s="103"/>
      <c r="AR607" s="103"/>
    </row>
    <row r="608" spans="33:44" ht="12.75" customHeight="1">
      <c r="AG608" s="103"/>
      <c r="AH608" s="103"/>
      <c r="AI608" s="103"/>
      <c r="AJ608" s="103"/>
      <c r="AK608" s="103"/>
      <c r="AL608" s="103"/>
      <c r="AM608" s="103"/>
      <c r="AN608" s="103"/>
      <c r="AO608" s="103"/>
      <c r="AP608" s="103"/>
      <c r="AQ608" s="103"/>
      <c r="AR608" s="103"/>
    </row>
    <row r="609" spans="33:44" ht="12.75" customHeight="1">
      <c r="AG609" s="103"/>
      <c r="AH609" s="103"/>
      <c r="AI609" s="103"/>
      <c r="AJ609" s="103"/>
      <c r="AK609" s="103"/>
      <c r="AL609" s="103"/>
      <c r="AM609" s="103"/>
      <c r="AN609" s="103"/>
      <c r="AO609" s="103"/>
      <c r="AP609" s="103"/>
      <c r="AQ609" s="103"/>
      <c r="AR609" s="103"/>
    </row>
    <row r="610" spans="33:44" ht="12.75" customHeight="1">
      <c r="AG610" s="103"/>
      <c r="AH610" s="103"/>
      <c r="AI610" s="103"/>
      <c r="AJ610" s="103"/>
      <c r="AK610" s="103"/>
      <c r="AL610" s="103"/>
      <c r="AM610" s="103"/>
      <c r="AN610" s="103"/>
      <c r="AO610" s="103"/>
      <c r="AP610" s="103"/>
      <c r="AQ610" s="103"/>
      <c r="AR610" s="103"/>
    </row>
    <row r="611" spans="33:44" ht="12.75" customHeight="1">
      <c r="AG611" s="103"/>
      <c r="AH611" s="103"/>
      <c r="AI611" s="103"/>
      <c r="AJ611" s="103"/>
      <c r="AK611" s="103"/>
      <c r="AL611" s="103"/>
      <c r="AM611" s="103"/>
      <c r="AN611" s="103"/>
      <c r="AO611" s="103"/>
      <c r="AP611" s="103"/>
      <c r="AQ611" s="103"/>
      <c r="AR611" s="103"/>
    </row>
    <row r="612" spans="33:44" ht="12.75" customHeight="1">
      <c r="AG612" s="103"/>
      <c r="AH612" s="103"/>
      <c r="AI612" s="103"/>
      <c r="AJ612" s="103"/>
      <c r="AK612" s="103"/>
      <c r="AL612" s="103"/>
      <c r="AM612" s="103"/>
      <c r="AN612" s="103"/>
      <c r="AO612" s="103"/>
      <c r="AP612" s="103"/>
      <c r="AQ612" s="103"/>
      <c r="AR612" s="103"/>
    </row>
    <row r="613" spans="33:44" ht="12.75" customHeight="1">
      <c r="AG613" s="103"/>
      <c r="AH613" s="103"/>
      <c r="AI613" s="103"/>
      <c r="AJ613" s="103"/>
      <c r="AK613" s="103"/>
      <c r="AL613" s="103"/>
      <c r="AM613" s="103"/>
      <c r="AN613" s="103"/>
      <c r="AO613" s="103"/>
      <c r="AP613" s="103"/>
      <c r="AQ613" s="103"/>
      <c r="AR613" s="103"/>
    </row>
    <row r="614" spans="33:44" ht="12.75" customHeight="1">
      <c r="AG614" s="103"/>
      <c r="AH614" s="103"/>
      <c r="AI614" s="103"/>
      <c r="AJ614" s="103"/>
      <c r="AK614" s="103"/>
      <c r="AL614" s="103"/>
      <c r="AM614" s="103"/>
      <c r="AN614" s="103"/>
      <c r="AO614" s="103"/>
      <c r="AP614" s="103"/>
      <c r="AQ614" s="103"/>
      <c r="AR614" s="103"/>
    </row>
    <row r="615" spans="33:44" ht="12.75" customHeight="1">
      <c r="AG615" s="103"/>
      <c r="AH615" s="103"/>
      <c r="AI615" s="103"/>
      <c r="AJ615" s="103"/>
      <c r="AK615" s="103"/>
      <c r="AL615" s="103"/>
      <c r="AM615" s="103"/>
      <c r="AN615" s="103"/>
      <c r="AO615" s="103"/>
      <c r="AP615" s="103"/>
      <c r="AQ615" s="103"/>
      <c r="AR615" s="103"/>
    </row>
    <row r="616" spans="33:44" ht="12.75" customHeight="1">
      <c r="AG616" s="103"/>
      <c r="AH616" s="103"/>
      <c r="AI616" s="103"/>
      <c r="AJ616" s="103"/>
      <c r="AK616" s="103"/>
      <c r="AL616" s="103"/>
      <c r="AM616" s="103"/>
      <c r="AN616" s="103"/>
      <c r="AO616" s="103"/>
      <c r="AP616" s="103"/>
      <c r="AQ616" s="103"/>
      <c r="AR616" s="103"/>
    </row>
    <row r="617" spans="33:44" ht="12.75" customHeight="1">
      <c r="AG617" s="103"/>
      <c r="AH617" s="103"/>
      <c r="AI617" s="103"/>
      <c r="AJ617" s="103"/>
      <c r="AK617" s="103"/>
      <c r="AL617" s="103"/>
      <c r="AM617" s="103"/>
      <c r="AN617" s="103"/>
      <c r="AO617" s="103"/>
      <c r="AP617" s="103"/>
      <c r="AQ617" s="103"/>
      <c r="AR617" s="103"/>
    </row>
    <row r="618" spans="33:44" ht="12.75" customHeight="1">
      <c r="AG618" s="103"/>
      <c r="AH618" s="103"/>
      <c r="AI618" s="103"/>
      <c r="AJ618" s="103"/>
      <c r="AK618" s="103"/>
      <c r="AL618" s="103"/>
      <c r="AM618" s="103"/>
      <c r="AN618" s="103"/>
      <c r="AO618" s="103"/>
      <c r="AP618" s="103"/>
      <c r="AQ618" s="103"/>
      <c r="AR618" s="103"/>
    </row>
    <row r="619" spans="33:44" ht="12.75" customHeight="1">
      <c r="AG619" s="103"/>
      <c r="AH619" s="103"/>
      <c r="AI619" s="103"/>
      <c r="AJ619" s="103"/>
      <c r="AK619" s="103"/>
      <c r="AL619" s="103"/>
      <c r="AM619" s="103"/>
      <c r="AN619" s="103"/>
      <c r="AO619" s="103"/>
      <c r="AP619" s="103"/>
      <c r="AQ619" s="103"/>
      <c r="AR619" s="103"/>
    </row>
    <row r="620" spans="33:44" ht="12.75" customHeight="1">
      <c r="AG620" s="103"/>
      <c r="AH620" s="103"/>
      <c r="AI620" s="103"/>
      <c r="AJ620" s="103"/>
      <c r="AK620" s="103"/>
      <c r="AL620" s="103"/>
      <c r="AM620" s="103"/>
      <c r="AN620" s="103"/>
      <c r="AO620" s="103"/>
      <c r="AP620" s="103"/>
      <c r="AQ620" s="103"/>
      <c r="AR620" s="103"/>
    </row>
    <row r="621" spans="33:44" ht="12.75" customHeight="1">
      <c r="AG621" s="103"/>
      <c r="AH621" s="103"/>
      <c r="AI621" s="103"/>
      <c r="AJ621" s="103"/>
      <c r="AK621" s="103"/>
      <c r="AL621" s="103"/>
      <c r="AM621" s="103"/>
      <c r="AN621" s="103"/>
      <c r="AO621" s="103"/>
      <c r="AP621" s="103"/>
      <c r="AQ621" s="103"/>
      <c r="AR621" s="103"/>
    </row>
    <row r="622" spans="33:44" ht="12.75" customHeight="1">
      <c r="AG622" s="103"/>
      <c r="AH622" s="103"/>
      <c r="AI622" s="103"/>
      <c r="AJ622" s="103"/>
      <c r="AK622" s="103"/>
      <c r="AL622" s="103"/>
      <c r="AM622" s="103"/>
      <c r="AN622" s="103"/>
      <c r="AO622" s="103"/>
      <c r="AP622" s="103"/>
      <c r="AQ622" s="103"/>
      <c r="AR622" s="103"/>
    </row>
    <row r="623" spans="33:44" ht="12.75" customHeight="1">
      <c r="AG623" s="103"/>
      <c r="AH623" s="103"/>
      <c r="AI623" s="103"/>
      <c r="AJ623" s="103"/>
      <c r="AK623" s="103"/>
      <c r="AL623" s="103"/>
      <c r="AM623" s="103"/>
      <c r="AN623" s="103"/>
      <c r="AO623" s="103"/>
      <c r="AP623" s="103"/>
      <c r="AQ623" s="103"/>
      <c r="AR623" s="103"/>
    </row>
    <row r="624" spans="33:44" ht="12.75" customHeight="1">
      <c r="AG624" s="103"/>
      <c r="AH624" s="103"/>
      <c r="AI624" s="103"/>
      <c r="AJ624" s="103"/>
      <c r="AK624" s="103"/>
      <c r="AL624" s="103"/>
      <c r="AM624" s="103"/>
      <c r="AN624" s="103"/>
      <c r="AO624" s="103"/>
      <c r="AP624" s="103"/>
      <c r="AQ624" s="103"/>
      <c r="AR624" s="103"/>
    </row>
    <row r="625" spans="33:44" ht="12.75" customHeight="1">
      <c r="AG625" s="103"/>
      <c r="AH625" s="103"/>
      <c r="AI625" s="103"/>
      <c r="AJ625" s="103"/>
      <c r="AK625" s="103"/>
      <c r="AL625" s="103"/>
      <c r="AM625" s="103"/>
      <c r="AN625" s="103"/>
      <c r="AO625" s="103"/>
      <c r="AP625" s="103"/>
      <c r="AQ625" s="103"/>
      <c r="AR625" s="103"/>
    </row>
    <row r="626" spans="33:44" ht="12.75" customHeight="1">
      <c r="AG626" s="103"/>
      <c r="AH626" s="103"/>
      <c r="AI626" s="103"/>
      <c r="AJ626" s="103"/>
      <c r="AK626" s="103"/>
      <c r="AL626" s="103"/>
      <c r="AM626" s="103"/>
      <c r="AN626" s="103"/>
      <c r="AO626" s="103"/>
      <c r="AP626" s="103"/>
      <c r="AQ626" s="103"/>
      <c r="AR626" s="103"/>
    </row>
    <row r="627" spans="33:44" ht="12.75" customHeight="1">
      <c r="AG627" s="103"/>
      <c r="AH627" s="103"/>
      <c r="AI627" s="103"/>
      <c r="AJ627" s="103"/>
      <c r="AK627" s="103"/>
      <c r="AL627" s="103"/>
      <c r="AM627" s="103"/>
      <c r="AN627" s="103"/>
      <c r="AO627" s="103"/>
      <c r="AP627" s="103"/>
      <c r="AQ627" s="103"/>
      <c r="AR627" s="103"/>
    </row>
    <row r="628" spans="33:44" ht="12.75" customHeight="1">
      <c r="AG628" s="103"/>
      <c r="AH628" s="103"/>
      <c r="AI628" s="103"/>
      <c r="AJ628" s="103"/>
      <c r="AK628" s="103"/>
      <c r="AL628" s="103"/>
      <c r="AM628" s="103"/>
      <c r="AN628" s="103"/>
      <c r="AO628" s="103"/>
      <c r="AP628" s="103"/>
      <c r="AQ628" s="103"/>
      <c r="AR628" s="103"/>
    </row>
    <row r="629" spans="33:44" ht="12.75" customHeight="1">
      <c r="AG629" s="103"/>
      <c r="AH629" s="103"/>
      <c r="AI629" s="103"/>
      <c r="AJ629" s="103"/>
      <c r="AK629" s="103"/>
      <c r="AL629" s="103"/>
      <c r="AM629" s="103"/>
      <c r="AN629" s="103"/>
      <c r="AO629" s="103"/>
      <c r="AP629" s="103"/>
      <c r="AQ629" s="103"/>
      <c r="AR629" s="103"/>
    </row>
    <row r="630" spans="33:44" ht="12.75" customHeight="1">
      <c r="AG630" s="103"/>
      <c r="AH630" s="103"/>
      <c r="AI630" s="103"/>
      <c r="AJ630" s="103"/>
      <c r="AK630" s="103"/>
      <c r="AL630" s="103"/>
      <c r="AM630" s="103"/>
      <c r="AN630" s="103"/>
      <c r="AO630" s="103"/>
      <c r="AP630" s="103"/>
      <c r="AQ630" s="103"/>
      <c r="AR630" s="103"/>
    </row>
    <row r="631" spans="33:44" ht="12.75" customHeight="1">
      <c r="AG631" s="103"/>
      <c r="AH631" s="103"/>
      <c r="AI631" s="103"/>
      <c r="AJ631" s="103"/>
      <c r="AK631" s="103"/>
      <c r="AL631" s="103"/>
      <c r="AM631" s="103"/>
      <c r="AN631" s="103"/>
      <c r="AO631" s="103"/>
      <c r="AP631" s="103"/>
      <c r="AQ631" s="103"/>
      <c r="AR631" s="103"/>
    </row>
    <row r="632" spans="33:44" ht="12.75" customHeight="1">
      <c r="AG632" s="103"/>
      <c r="AH632" s="103"/>
      <c r="AI632" s="103"/>
      <c r="AJ632" s="103"/>
      <c r="AK632" s="103"/>
      <c r="AL632" s="103"/>
      <c r="AM632" s="103"/>
      <c r="AN632" s="103"/>
      <c r="AO632" s="103"/>
      <c r="AP632" s="103"/>
      <c r="AQ632" s="103"/>
      <c r="AR632" s="103"/>
    </row>
    <row r="633" spans="33:44" ht="12.75" customHeight="1">
      <c r="AG633" s="103"/>
      <c r="AH633" s="103"/>
      <c r="AI633" s="103"/>
      <c r="AJ633" s="103"/>
      <c r="AK633" s="103"/>
      <c r="AL633" s="103"/>
      <c r="AM633" s="103"/>
      <c r="AN633" s="103"/>
      <c r="AO633" s="103"/>
      <c r="AP633" s="103"/>
      <c r="AQ633" s="103"/>
      <c r="AR633" s="103"/>
    </row>
    <row r="634" spans="33:44" ht="12.75" customHeight="1">
      <c r="AG634" s="103"/>
      <c r="AH634" s="103"/>
      <c r="AI634" s="103"/>
      <c r="AJ634" s="103"/>
      <c r="AK634" s="103"/>
      <c r="AL634" s="103"/>
      <c r="AM634" s="103"/>
      <c r="AN634" s="103"/>
      <c r="AO634" s="103"/>
      <c r="AP634" s="103"/>
      <c r="AQ634" s="103"/>
      <c r="AR634" s="103"/>
    </row>
    <row r="635" spans="33:44" ht="12.75" customHeight="1">
      <c r="AG635" s="103"/>
      <c r="AH635" s="103"/>
      <c r="AI635" s="103"/>
      <c r="AJ635" s="103"/>
      <c r="AK635" s="103"/>
      <c r="AL635" s="103"/>
      <c r="AM635" s="103"/>
      <c r="AN635" s="103"/>
      <c r="AO635" s="103"/>
      <c r="AP635" s="103"/>
      <c r="AQ635" s="103"/>
      <c r="AR635" s="103"/>
    </row>
    <row r="636" spans="33:44" ht="12.75" customHeight="1">
      <c r="AG636" s="103"/>
      <c r="AH636" s="103"/>
      <c r="AI636" s="103"/>
      <c r="AJ636" s="103"/>
      <c r="AK636" s="103"/>
      <c r="AL636" s="103"/>
      <c r="AM636" s="103"/>
      <c r="AN636" s="103"/>
      <c r="AO636" s="103"/>
      <c r="AP636" s="103"/>
      <c r="AQ636" s="103"/>
      <c r="AR636" s="103"/>
    </row>
    <row r="637" spans="33:44" ht="12.75" customHeight="1">
      <c r="AG637" s="103"/>
      <c r="AH637" s="103"/>
      <c r="AI637" s="103"/>
      <c r="AJ637" s="103"/>
      <c r="AK637" s="103"/>
      <c r="AL637" s="103"/>
      <c r="AM637" s="103"/>
      <c r="AN637" s="103"/>
      <c r="AO637" s="103"/>
      <c r="AP637" s="103"/>
      <c r="AQ637" s="103"/>
      <c r="AR637" s="103"/>
    </row>
    <row r="638" spans="33:44" ht="12.75" customHeight="1">
      <c r="AG638" s="103"/>
      <c r="AH638" s="103"/>
      <c r="AI638" s="103"/>
      <c r="AJ638" s="103"/>
      <c r="AK638" s="103"/>
      <c r="AL638" s="103"/>
      <c r="AM638" s="103"/>
      <c r="AN638" s="103"/>
      <c r="AO638" s="103"/>
      <c r="AP638" s="103"/>
      <c r="AQ638" s="103"/>
      <c r="AR638" s="103"/>
    </row>
    <row r="639" spans="33:44" ht="12.75" customHeight="1">
      <c r="AG639" s="103"/>
      <c r="AH639" s="103"/>
      <c r="AI639" s="103"/>
      <c r="AJ639" s="103"/>
      <c r="AK639" s="103"/>
      <c r="AL639" s="103"/>
      <c r="AM639" s="103"/>
      <c r="AN639" s="103"/>
      <c r="AO639" s="103"/>
      <c r="AP639" s="103"/>
      <c r="AQ639" s="103"/>
      <c r="AR639" s="103"/>
    </row>
    <row r="640" spans="33:44" ht="12.75" customHeight="1">
      <c r="AG640" s="103"/>
      <c r="AH640" s="103"/>
      <c r="AI640" s="103"/>
      <c r="AJ640" s="103"/>
      <c r="AK640" s="103"/>
      <c r="AL640" s="103"/>
      <c r="AM640" s="103"/>
      <c r="AN640" s="103"/>
      <c r="AO640" s="103"/>
      <c r="AP640" s="103"/>
      <c r="AQ640" s="103"/>
      <c r="AR640" s="103"/>
    </row>
    <row r="641" spans="33:44" ht="12.75" customHeight="1">
      <c r="AG641" s="103"/>
      <c r="AH641" s="103"/>
      <c r="AI641" s="103"/>
      <c r="AJ641" s="103"/>
      <c r="AK641" s="103"/>
      <c r="AL641" s="103"/>
      <c r="AM641" s="103"/>
      <c r="AN641" s="103"/>
      <c r="AO641" s="103"/>
      <c r="AP641" s="103"/>
      <c r="AQ641" s="103"/>
      <c r="AR641" s="103"/>
    </row>
    <row r="642" spans="33:44" ht="12.75" customHeight="1">
      <c r="AG642" s="103"/>
      <c r="AH642" s="103"/>
      <c r="AI642" s="103"/>
      <c r="AJ642" s="103"/>
      <c r="AK642" s="103"/>
      <c r="AL642" s="103"/>
      <c r="AM642" s="103"/>
      <c r="AN642" s="103"/>
      <c r="AO642" s="103"/>
      <c r="AP642" s="103"/>
      <c r="AQ642" s="103"/>
      <c r="AR642" s="103"/>
    </row>
    <row r="643" spans="33:44" ht="12.75" customHeight="1">
      <c r="AG643" s="103"/>
      <c r="AH643" s="103"/>
      <c r="AI643" s="103"/>
      <c r="AJ643" s="103"/>
      <c r="AK643" s="103"/>
      <c r="AL643" s="103"/>
      <c r="AM643" s="103"/>
      <c r="AN643" s="103"/>
      <c r="AO643" s="103"/>
      <c r="AP643" s="103"/>
      <c r="AQ643" s="103"/>
      <c r="AR643" s="103"/>
    </row>
    <row r="644" spans="33:44" ht="12.75" customHeight="1">
      <c r="AG644" s="103"/>
      <c r="AH644" s="103"/>
      <c r="AI644" s="103"/>
      <c r="AJ644" s="103"/>
      <c r="AK644" s="103"/>
      <c r="AL644" s="103"/>
      <c r="AM644" s="103"/>
      <c r="AN644" s="103"/>
      <c r="AO644" s="103"/>
      <c r="AP644" s="103"/>
      <c r="AQ644" s="103"/>
      <c r="AR644" s="103"/>
    </row>
    <row r="645" spans="33:44" ht="12.75" customHeight="1">
      <c r="AG645" s="103"/>
      <c r="AH645" s="103"/>
      <c r="AI645" s="103"/>
      <c r="AJ645" s="103"/>
      <c r="AK645" s="103"/>
      <c r="AL645" s="103"/>
      <c r="AM645" s="103"/>
      <c r="AN645" s="103"/>
      <c r="AO645" s="103"/>
      <c r="AP645" s="103"/>
      <c r="AQ645" s="103"/>
      <c r="AR645" s="103"/>
    </row>
    <row r="646" spans="33:44" ht="12.75" customHeight="1">
      <c r="AG646" s="103"/>
      <c r="AH646" s="103"/>
      <c r="AI646" s="103"/>
      <c r="AJ646" s="103"/>
      <c r="AK646" s="103"/>
      <c r="AL646" s="103"/>
      <c r="AM646" s="103"/>
      <c r="AN646" s="103"/>
      <c r="AO646" s="103"/>
      <c r="AP646" s="103"/>
      <c r="AQ646" s="103"/>
      <c r="AR646" s="103"/>
    </row>
    <row r="647" spans="33:44" ht="12.75" customHeight="1">
      <c r="AG647" s="103"/>
      <c r="AH647" s="103"/>
      <c r="AI647" s="103"/>
      <c r="AJ647" s="103"/>
      <c r="AK647" s="103"/>
      <c r="AL647" s="103"/>
      <c r="AM647" s="103"/>
      <c r="AN647" s="103"/>
      <c r="AO647" s="103"/>
      <c r="AP647" s="103"/>
      <c r="AQ647" s="103"/>
      <c r="AR647" s="103"/>
    </row>
    <row r="648" spans="33:44" ht="12.75" customHeight="1">
      <c r="AG648" s="103"/>
      <c r="AH648" s="103"/>
      <c r="AI648" s="103"/>
      <c r="AJ648" s="103"/>
      <c r="AK648" s="103"/>
      <c r="AL648" s="103"/>
      <c r="AM648" s="103"/>
      <c r="AN648" s="103"/>
      <c r="AO648" s="103"/>
      <c r="AP648" s="103"/>
      <c r="AQ648" s="103"/>
      <c r="AR648" s="103"/>
    </row>
    <row r="649" spans="33:44" ht="12.75" customHeight="1">
      <c r="AG649" s="103"/>
      <c r="AH649" s="103"/>
      <c r="AI649" s="103"/>
      <c r="AJ649" s="103"/>
      <c r="AK649" s="103"/>
      <c r="AL649" s="103"/>
      <c r="AM649" s="103"/>
      <c r="AN649" s="103"/>
      <c r="AO649" s="103"/>
      <c r="AP649" s="103"/>
      <c r="AQ649" s="103"/>
      <c r="AR649" s="103"/>
    </row>
    <row r="650" spans="33:44" ht="12.75" customHeight="1">
      <c r="AG650" s="103"/>
      <c r="AH650" s="103"/>
      <c r="AI650" s="103"/>
      <c r="AJ650" s="103"/>
      <c r="AK650" s="103"/>
      <c r="AL650" s="103"/>
      <c r="AM650" s="103"/>
      <c r="AN650" s="103"/>
      <c r="AO650" s="103"/>
      <c r="AP650" s="103"/>
      <c r="AQ650" s="103"/>
      <c r="AR650" s="103"/>
    </row>
    <row r="651" spans="33:44" ht="12.75" customHeight="1">
      <c r="AG651" s="103"/>
      <c r="AH651" s="103"/>
      <c r="AI651" s="103"/>
      <c r="AJ651" s="103"/>
      <c r="AK651" s="103"/>
      <c r="AL651" s="103"/>
      <c r="AM651" s="103"/>
      <c r="AN651" s="103"/>
      <c r="AO651" s="103"/>
      <c r="AP651" s="103"/>
      <c r="AQ651" s="103"/>
      <c r="AR651" s="103"/>
    </row>
    <row r="652" spans="33:44" ht="12.75" customHeight="1">
      <c r="AG652" s="103"/>
      <c r="AH652" s="103"/>
      <c r="AI652" s="103"/>
      <c r="AJ652" s="103"/>
      <c r="AK652" s="103"/>
      <c r="AL652" s="103"/>
      <c r="AM652" s="103"/>
      <c r="AN652" s="103"/>
      <c r="AO652" s="103"/>
      <c r="AP652" s="103"/>
      <c r="AQ652" s="103"/>
      <c r="AR652" s="103"/>
    </row>
    <row r="653" spans="33:44" ht="12.75" customHeight="1">
      <c r="AG653" s="103"/>
      <c r="AH653" s="103"/>
      <c r="AI653" s="103"/>
      <c r="AJ653" s="103"/>
      <c r="AK653" s="103"/>
      <c r="AL653" s="103"/>
      <c r="AM653" s="103"/>
      <c r="AN653" s="103"/>
      <c r="AO653" s="103"/>
      <c r="AP653" s="103"/>
      <c r="AQ653" s="103"/>
      <c r="AR653" s="103"/>
    </row>
    <row r="654" spans="33:44" ht="12.75" customHeight="1">
      <c r="AG654" s="103"/>
      <c r="AH654" s="103"/>
      <c r="AI654" s="103"/>
      <c r="AJ654" s="103"/>
      <c r="AK654" s="103"/>
      <c r="AL654" s="103"/>
      <c r="AM654" s="103"/>
      <c r="AN654" s="103"/>
      <c r="AO654" s="103"/>
      <c r="AP654" s="103"/>
      <c r="AQ654" s="103"/>
      <c r="AR654" s="103"/>
    </row>
    <row r="655" spans="33:44" ht="12.75" customHeight="1">
      <c r="AG655" s="103"/>
      <c r="AH655" s="103"/>
      <c r="AI655" s="103"/>
      <c r="AJ655" s="103"/>
      <c r="AK655" s="103"/>
      <c r="AL655" s="103"/>
      <c r="AM655" s="103"/>
      <c r="AN655" s="103"/>
      <c r="AO655" s="103"/>
      <c r="AP655" s="103"/>
      <c r="AQ655" s="103"/>
      <c r="AR655" s="103"/>
    </row>
    <row r="656" spans="33:44" ht="12.75" customHeight="1">
      <c r="AG656" s="103"/>
      <c r="AH656" s="103"/>
      <c r="AI656" s="103"/>
      <c r="AJ656" s="103"/>
      <c r="AK656" s="103"/>
      <c r="AL656" s="103"/>
      <c r="AM656" s="103"/>
      <c r="AN656" s="103"/>
      <c r="AO656" s="103"/>
      <c r="AP656" s="103"/>
      <c r="AQ656" s="103"/>
      <c r="AR656" s="103"/>
    </row>
    <row r="657" spans="33:44" ht="12.75" customHeight="1">
      <c r="AG657" s="103"/>
      <c r="AH657" s="103"/>
      <c r="AI657" s="103"/>
      <c r="AJ657" s="103"/>
      <c r="AK657" s="103"/>
      <c r="AL657" s="103"/>
      <c r="AM657" s="103"/>
      <c r="AN657" s="103"/>
      <c r="AO657" s="103"/>
      <c r="AP657" s="103"/>
      <c r="AQ657" s="103"/>
      <c r="AR657" s="103"/>
    </row>
    <row r="658" spans="33:44" ht="12.75" customHeight="1">
      <c r="AG658" s="103"/>
      <c r="AH658" s="103"/>
      <c r="AI658" s="103"/>
      <c r="AJ658" s="103"/>
      <c r="AK658" s="103"/>
      <c r="AL658" s="103"/>
      <c r="AM658" s="103"/>
      <c r="AN658" s="103"/>
      <c r="AO658" s="103"/>
      <c r="AP658" s="103"/>
      <c r="AQ658" s="103"/>
      <c r="AR658" s="103"/>
    </row>
    <row r="659" spans="33:44" ht="12.75" customHeight="1">
      <c r="AG659" s="103"/>
      <c r="AH659" s="103"/>
      <c r="AI659" s="103"/>
      <c r="AJ659" s="103"/>
      <c r="AK659" s="103"/>
      <c r="AL659" s="103"/>
      <c r="AM659" s="103"/>
      <c r="AN659" s="103"/>
      <c r="AO659" s="103"/>
      <c r="AP659" s="103"/>
      <c r="AQ659" s="103"/>
      <c r="AR659" s="103"/>
    </row>
    <row r="660" spans="33:44" ht="12.75" customHeight="1">
      <c r="AG660" s="103"/>
      <c r="AH660" s="103"/>
      <c r="AI660" s="103"/>
      <c r="AJ660" s="103"/>
      <c r="AK660" s="103"/>
      <c r="AL660" s="103"/>
      <c r="AM660" s="103"/>
      <c r="AN660" s="103"/>
      <c r="AO660" s="103"/>
      <c r="AP660" s="103"/>
      <c r="AQ660" s="103"/>
      <c r="AR660" s="103"/>
    </row>
    <row r="661" spans="33:44" ht="12.75" customHeight="1">
      <c r="AG661" s="103"/>
      <c r="AH661" s="103"/>
      <c r="AI661" s="103"/>
      <c r="AJ661" s="103"/>
      <c r="AK661" s="103"/>
      <c r="AL661" s="103"/>
      <c r="AM661" s="103"/>
      <c r="AN661" s="103"/>
      <c r="AO661" s="103"/>
      <c r="AP661" s="103"/>
      <c r="AQ661" s="103"/>
      <c r="AR661" s="103"/>
    </row>
    <row r="662" spans="33:44" ht="12.75" customHeight="1">
      <c r="AG662" s="103"/>
      <c r="AH662" s="103"/>
      <c r="AI662" s="103"/>
      <c r="AJ662" s="103"/>
      <c r="AK662" s="103"/>
      <c r="AL662" s="103"/>
      <c r="AM662" s="103"/>
      <c r="AN662" s="103"/>
      <c r="AO662" s="103"/>
      <c r="AP662" s="103"/>
      <c r="AQ662" s="103"/>
      <c r="AR662" s="103"/>
    </row>
    <row r="663" spans="33:44" ht="12.75" customHeight="1">
      <c r="AG663" s="103"/>
      <c r="AH663" s="103"/>
      <c r="AI663" s="103"/>
      <c r="AJ663" s="103"/>
      <c r="AK663" s="103"/>
      <c r="AL663" s="103"/>
      <c r="AM663" s="103"/>
      <c r="AN663" s="103"/>
      <c r="AO663" s="103"/>
      <c r="AP663" s="103"/>
      <c r="AQ663" s="103"/>
      <c r="AR663" s="103"/>
    </row>
    <row r="664" spans="33:44" ht="12.75" customHeight="1">
      <c r="AG664" s="103"/>
      <c r="AH664" s="103"/>
      <c r="AI664" s="103"/>
      <c r="AJ664" s="103"/>
      <c r="AK664" s="103"/>
      <c r="AL664" s="103"/>
      <c r="AM664" s="103"/>
      <c r="AN664" s="103"/>
      <c r="AO664" s="103"/>
      <c r="AP664" s="103"/>
      <c r="AQ664" s="103"/>
      <c r="AR664" s="103"/>
    </row>
    <row r="665" spans="33:44" ht="12.75" customHeight="1">
      <c r="AG665" s="103"/>
      <c r="AH665" s="103"/>
      <c r="AI665" s="103"/>
      <c r="AJ665" s="103"/>
      <c r="AK665" s="103"/>
      <c r="AL665" s="103"/>
      <c r="AM665" s="103"/>
      <c r="AN665" s="103"/>
      <c r="AO665" s="103"/>
      <c r="AP665" s="103"/>
      <c r="AQ665" s="103"/>
      <c r="AR665" s="103"/>
    </row>
    <row r="666" spans="33:44" ht="12.75" customHeight="1">
      <c r="AG666" s="103"/>
      <c r="AH666" s="103"/>
      <c r="AI666" s="103"/>
      <c r="AJ666" s="103"/>
      <c r="AK666" s="103"/>
      <c r="AL666" s="103"/>
      <c r="AM666" s="103"/>
      <c r="AN666" s="103"/>
      <c r="AO666" s="103"/>
      <c r="AP666" s="103"/>
      <c r="AQ666" s="103"/>
      <c r="AR666" s="103"/>
    </row>
    <row r="667" spans="33:44" ht="12.75" customHeight="1">
      <c r="AG667" s="103"/>
      <c r="AH667" s="103"/>
      <c r="AI667" s="103"/>
      <c r="AJ667" s="103"/>
      <c r="AK667" s="103"/>
      <c r="AL667" s="103"/>
      <c r="AM667" s="103"/>
      <c r="AN667" s="103"/>
      <c r="AO667" s="103"/>
      <c r="AP667" s="103"/>
      <c r="AQ667" s="103"/>
      <c r="AR667" s="103"/>
    </row>
    <row r="668" spans="33:44" ht="12.75" customHeight="1">
      <c r="AG668" s="103"/>
      <c r="AH668" s="103"/>
      <c r="AI668" s="103"/>
      <c r="AJ668" s="103"/>
      <c r="AK668" s="103"/>
      <c r="AL668" s="103"/>
      <c r="AM668" s="103"/>
      <c r="AN668" s="103"/>
      <c r="AO668" s="103"/>
      <c r="AP668" s="103"/>
      <c r="AQ668" s="103"/>
      <c r="AR668" s="103"/>
    </row>
    <row r="669" spans="33:44" ht="12.75" customHeight="1">
      <c r="AG669" s="103"/>
      <c r="AH669" s="103"/>
      <c r="AI669" s="103"/>
      <c r="AJ669" s="103"/>
      <c r="AK669" s="103"/>
      <c r="AL669" s="103"/>
      <c r="AM669" s="103"/>
      <c r="AN669" s="103"/>
      <c r="AO669" s="103"/>
      <c r="AP669" s="103"/>
      <c r="AQ669" s="103"/>
      <c r="AR669" s="103"/>
    </row>
    <row r="670" spans="33:44" ht="12.75" customHeight="1">
      <c r="AG670" s="103"/>
      <c r="AH670" s="103"/>
      <c r="AI670" s="103"/>
      <c r="AJ670" s="103"/>
      <c r="AK670" s="103"/>
      <c r="AL670" s="103"/>
      <c r="AM670" s="103"/>
      <c r="AN670" s="103"/>
      <c r="AO670" s="103"/>
      <c r="AP670" s="103"/>
      <c r="AQ670" s="103"/>
      <c r="AR670" s="103"/>
    </row>
    <row r="671" spans="33:44" ht="12.75" customHeight="1">
      <c r="AG671" s="103"/>
      <c r="AH671" s="103"/>
      <c r="AI671" s="103"/>
      <c r="AJ671" s="103"/>
      <c r="AK671" s="103"/>
      <c r="AL671" s="103"/>
      <c r="AM671" s="103"/>
      <c r="AN671" s="103"/>
      <c r="AO671" s="103"/>
      <c r="AP671" s="103"/>
      <c r="AQ671" s="103"/>
      <c r="AR671" s="103"/>
    </row>
    <row r="672" spans="33:44" ht="12.75" customHeight="1">
      <c r="AG672" s="103"/>
      <c r="AH672" s="103"/>
      <c r="AI672" s="103"/>
      <c r="AJ672" s="103"/>
      <c r="AK672" s="103"/>
      <c r="AL672" s="103"/>
      <c r="AM672" s="103"/>
      <c r="AN672" s="103"/>
      <c r="AO672" s="103"/>
      <c r="AP672" s="103"/>
      <c r="AQ672" s="103"/>
      <c r="AR672" s="103"/>
    </row>
    <row r="673" spans="33:44" ht="12.75" customHeight="1">
      <c r="AG673" s="103"/>
      <c r="AH673" s="103"/>
      <c r="AI673" s="103"/>
      <c r="AJ673" s="103"/>
      <c r="AK673" s="103"/>
      <c r="AL673" s="103"/>
      <c r="AM673" s="103"/>
      <c r="AN673" s="103"/>
      <c r="AO673" s="103"/>
      <c r="AP673" s="103"/>
      <c r="AQ673" s="103"/>
      <c r="AR673" s="103"/>
    </row>
    <row r="674" spans="33:44" ht="12.75" customHeight="1">
      <c r="AG674" s="103"/>
      <c r="AH674" s="103"/>
      <c r="AI674" s="103"/>
      <c r="AJ674" s="103"/>
      <c r="AK674" s="103"/>
      <c r="AL674" s="103"/>
      <c r="AM674" s="103"/>
      <c r="AN674" s="103"/>
      <c r="AO674" s="103"/>
      <c r="AP674" s="103"/>
      <c r="AQ674" s="103"/>
      <c r="AR674" s="103"/>
    </row>
    <row r="675" spans="33:44" ht="12.75" customHeight="1">
      <c r="AG675" s="103"/>
      <c r="AH675" s="103"/>
      <c r="AI675" s="103"/>
      <c r="AJ675" s="103"/>
      <c r="AK675" s="103"/>
      <c r="AL675" s="103"/>
      <c r="AM675" s="103"/>
      <c r="AN675" s="103"/>
      <c r="AO675" s="103"/>
      <c r="AP675" s="103"/>
      <c r="AQ675" s="103"/>
      <c r="AR675" s="103"/>
    </row>
    <row r="676" spans="33:44" ht="12.75" customHeight="1">
      <c r="AG676" s="103"/>
      <c r="AH676" s="103"/>
      <c r="AI676" s="103"/>
      <c r="AJ676" s="103"/>
      <c r="AK676" s="103"/>
      <c r="AL676" s="103"/>
      <c r="AM676" s="103"/>
      <c r="AN676" s="103"/>
      <c r="AO676" s="103"/>
      <c r="AP676" s="103"/>
      <c r="AQ676" s="103"/>
      <c r="AR676" s="103"/>
    </row>
    <row r="677" spans="33:44" ht="12.75" customHeight="1">
      <c r="AG677" s="103"/>
      <c r="AH677" s="103"/>
      <c r="AI677" s="103"/>
      <c r="AJ677" s="103"/>
      <c r="AK677" s="103"/>
      <c r="AL677" s="103"/>
      <c r="AM677" s="103"/>
      <c r="AN677" s="103"/>
      <c r="AO677" s="103"/>
      <c r="AP677" s="103"/>
      <c r="AQ677" s="103"/>
      <c r="AR677" s="103"/>
    </row>
    <row r="678" spans="33:44" ht="12.75" customHeight="1">
      <c r="AG678" s="103"/>
      <c r="AH678" s="103"/>
      <c r="AI678" s="103"/>
      <c r="AJ678" s="103"/>
      <c r="AK678" s="103"/>
      <c r="AL678" s="103"/>
      <c r="AM678" s="103"/>
      <c r="AN678" s="103"/>
      <c r="AO678" s="103"/>
      <c r="AP678" s="103"/>
      <c r="AQ678" s="103"/>
      <c r="AR678" s="103"/>
    </row>
    <row r="679" spans="33:44" ht="12.75" customHeight="1">
      <c r="AG679" s="103"/>
      <c r="AH679" s="103"/>
      <c r="AI679" s="103"/>
      <c r="AJ679" s="103"/>
      <c r="AK679" s="103"/>
      <c r="AL679" s="103"/>
      <c r="AM679" s="103"/>
      <c r="AN679" s="103"/>
      <c r="AO679" s="103"/>
      <c r="AP679" s="103"/>
      <c r="AQ679" s="103"/>
      <c r="AR679" s="103"/>
    </row>
    <row r="680" spans="33:44" ht="12.75" customHeight="1">
      <c r="AG680" s="103"/>
      <c r="AH680" s="103"/>
      <c r="AI680" s="103"/>
      <c r="AJ680" s="103"/>
      <c r="AK680" s="103"/>
      <c r="AL680" s="103"/>
      <c r="AM680" s="103"/>
      <c r="AN680" s="103"/>
      <c r="AO680" s="103"/>
      <c r="AP680" s="103"/>
      <c r="AQ680" s="103"/>
      <c r="AR680" s="103"/>
    </row>
    <row r="681" spans="33:44" ht="12.75" customHeight="1">
      <c r="AG681" s="103"/>
      <c r="AH681" s="103"/>
      <c r="AI681" s="103"/>
      <c r="AJ681" s="103"/>
      <c r="AK681" s="103"/>
      <c r="AL681" s="103"/>
      <c r="AM681" s="103"/>
      <c r="AN681" s="103"/>
      <c r="AO681" s="103"/>
      <c r="AP681" s="103"/>
      <c r="AQ681" s="103"/>
      <c r="AR681" s="103"/>
    </row>
    <row r="682" spans="33:44" ht="12.75" customHeight="1">
      <c r="AG682" s="103"/>
      <c r="AH682" s="103"/>
      <c r="AI682" s="103"/>
      <c r="AJ682" s="103"/>
      <c r="AK682" s="103"/>
      <c r="AL682" s="103"/>
      <c r="AM682" s="103"/>
      <c r="AN682" s="103"/>
      <c r="AO682" s="103"/>
      <c r="AP682" s="103"/>
      <c r="AQ682" s="103"/>
      <c r="AR682" s="103"/>
    </row>
    <row r="683" spans="33:44" ht="12.75" customHeight="1">
      <c r="AG683" s="103"/>
      <c r="AH683" s="103"/>
      <c r="AI683" s="103"/>
      <c r="AJ683" s="103"/>
      <c r="AK683" s="103"/>
      <c r="AL683" s="103"/>
      <c r="AM683" s="103"/>
      <c r="AN683" s="103"/>
      <c r="AO683" s="103"/>
      <c r="AP683" s="103"/>
      <c r="AQ683" s="103"/>
      <c r="AR683" s="103"/>
    </row>
    <row r="684" spans="33:44" ht="12.75" customHeight="1">
      <c r="AG684" s="103"/>
      <c r="AH684" s="103"/>
      <c r="AI684" s="103"/>
      <c r="AJ684" s="103"/>
      <c r="AK684" s="103"/>
      <c r="AL684" s="103"/>
      <c r="AM684" s="103"/>
      <c r="AN684" s="103"/>
      <c r="AO684" s="103"/>
      <c r="AP684" s="103"/>
      <c r="AQ684" s="103"/>
      <c r="AR684" s="103"/>
    </row>
    <row r="685" spans="33:44" ht="12.75" customHeight="1">
      <c r="AG685" s="103"/>
      <c r="AH685" s="103"/>
      <c r="AI685" s="103"/>
      <c r="AJ685" s="103"/>
      <c r="AK685" s="103"/>
      <c r="AL685" s="103"/>
      <c r="AM685" s="103"/>
      <c r="AN685" s="103"/>
      <c r="AO685" s="103"/>
      <c r="AP685" s="103"/>
      <c r="AQ685" s="103"/>
      <c r="AR685" s="103"/>
    </row>
    <row r="686" spans="33:44" ht="12.75" customHeight="1">
      <c r="AG686" s="103"/>
      <c r="AH686" s="103"/>
      <c r="AI686" s="103"/>
      <c r="AJ686" s="103"/>
      <c r="AK686" s="103"/>
      <c r="AL686" s="103"/>
      <c r="AM686" s="103"/>
      <c r="AN686" s="103"/>
      <c r="AO686" s="103"/>
      <c r="AP686" s="103"/>
      <c r="AQ686" s="103"/>
      <c r="AR686" s="103"/>
    </row>
    <row r="687" spans="33:44" ht="12.75" customHeight="1">
      <c r="AG687" s="103"/>
      <c r="AH687" s="103"/>
      <c r="AI687" s="103"/>
      <c r="AJ687" s="103"/>
      <c r="AK687" s="103"/>
      <c r="AL687" s="103"/>
      <c r="AM687" s="103"/>
      <c r="AN687" s="103"/>
      <c r="AO687" s="103"/>
      <c r="AP687" s="103"/>
      <c r="AQ687" s="103"/>
      <c r="AR687" s="103"/>
    </row>
    <row r="688" spans="33:44" ht="12.75" customHeight="1">
      <c r="AG688" s="103"/>
      <c r="AH688" s="103"/>
      <c r="AI688" s="103"/>
      <c r="AJ688" s="103"/>
      <c r="AK688" s="103"/>
      <c r="AL688" s="103"/>
      <c r="AM688" s="103"/>
      <c r="AN688" s="103"/>
      <c r="AO688" s="103"/>
      <c r="AP688" s="103"/>
      <c r="AQ688" s="103"/>
      <c r="AR688" s="103"/>
    </row>
    <row r="689" spans="33:44" ht="12.75" customHeight="1">
      <c r="AG689" s="103"/>
      <c r="AH689" s="103"/>
      <c r="AI689" s="103"/>
      <c r="AJ689" s="103"/>
      <c r="AK689" s="103"/>
      <c r="AL689" s="103"/>
      <c r="AM689" s="103"/>
      <c r="AN689" s="103"/>
      <c r="AO689" s="103"/>
      <c r="AP689" s="103"/>
      <c r="AQ689" s="103"/>
      <c r="AR689" s="103"/>
    </row>
    <row r="690" spans="33:44" ht="12.75" customHeight="1">
      <c r="AG690" s="103"/>
      <c r="AH690" s="103"/>
      <c r="AI690" s="103"/>
      <c r="AJ690" s="103"/>
      <c r="AK690" s="103"/>
      <c r="AL690" s="103"/>
      <c r="AM690" s="103"/>
      <c r="AN690" s="103"/>
      <c r="AO690" s="103"/>
      <c r="AP690" s="103"/>
      <c r="AQ690" s="103"/>
      <c r="AR690" s="103"/>
    </row>
    <row r="691" spans="33:44" ht="12.75" customHeight="1">
      <c r="AG691" s="103"/>
      <c r="AH691" s="103"/>
      <c r="AI691" s="103"/>
      <c r="AJ691" s="103"/>
      <c r="AK691" s="103"/>
      <c r="AL691" s="103"/>
      <c r="AM691" s="103"/>
      <c r="AN691" s="103"/>
      <c r="AO691" s="103"/>
      <c r="AP691" s="103"/>
      <c r="AQ691" s="103"/>
      <c r="AR691" s="103"/>
    </row>
    <row r="692" spans="33:44" ht="12.75" customHeight="1">
      <c r="AG692" s="103"/>
      <c r="AH692" s="103"/>
      <c r="AI692" s="103"/>
      <c r="AJ692" s="103"/>
      <c r="AK692" s="103"/>
      <c r="AL692" s="103"/>
      <c r="AM692" s="103"/>
      <c r="AN692" s="103"/>
      <c r="AO692" s="103"/>
      <c r="AP692" s="103"/>
      <c r="AQ692" s="103"/>
      <c r="AR692" s="103"/>
    </row>
    <row r="693" spans="33:44" ht="12.75" customHeight="1">
      <c r="AG693" s="103"/>
      <c r="AH693" s="103"/>
      <c r="AI693" s="103"/>
      <c r="AJ693" s="103"/>
      <c r="AK693" s="103"/>
      <c r="AL693" s="103"/>
      <c r="AM693" s="103"/>
      <c r="AN693" s="103"/>
      <c r="AO693" s="103"/>
      <c r="AP693" s="103"/>
      <c r="AQ693" s="103"/>
      <c r="AR693" s="103"/>
    </row>
    <row r="694" spans="33:44" ht="12.75" customHeight="1">
      <c r="AG694" s="103"/>
      <c r="AH694" s="103"/>
      <c r="AI694" s="103"/>
      <c r="AJ694" s="103"/>
      <c r="AK694" s="103"/>
      <c r="AL694" s="103"/>
      <c r="AM694" s="103"/>
      <c r="AN694" s="103"/>
      <c r="AO694" s="103"/>
      <c r="AP694" s="103"/>
      <c r="AQ694" s="103"/>
      <c r="AR694" s="103"/>
    </row>
    <row r="695" spans="33:44" ht="12.75" customHeight="1">
      <c r="AG695" s="103"/>
      <c r="AH695" s="103"/>
      <c r="AI695" s="103"/>
      <c r="AJ695" s="103"/>
      <c r="AK695" s="103"/>
      <c r="AL695" s="103"/>
      <c r="AM695" s="103"/>
      <c r="AN695" s="103"/>
      <c r="AO695" s="103"/>
      <c r="AP695" s="103"/>
      <c r="AQ695" s="103"/>
      <c r="AR695" s="103"/>
    </row>
    <row r="696" spans="33:44" ht="12.75" customHeight="1">
      <c r="AG696" s="103"/>
      <c r="AH696" s="103"/>
      <c r="AI696" s="103"/>
      <c r="AJ696" s="103"/>
      <c r="AK696" s="103"/>
      <c r="AL696" s="103"/>
      <c r="AM696" s="103"/>
      <c r="AN696" s="103"/>
      <c r="AO696" s="103"/>
      <c r="AP696" s="103"/>
      <c r="AQ696" s="103"/>
      <c r="AR696" s="103"/>
    </row>
    <row r="697" spans="33:44" ht="12.75" customHeight="1">
      <c r="AG697" s="103"/>
      <c r="AH697" s="103"/>
      <c r="AI697" s="103"/>
      <c r="AJ697" s="103"/>
      <c r="AK697" s="103"/>
      <c r="AL697" s="103"/>
      <c r="AM697" s="103"/>
      <c r="AN697" s="103"/>
      <c r="AO697" s="103"/>
      <c r="AP697" s="103"/>
      <c r="AQ697" s="103"/>
      <c r="AR697" s="103"/>
    </row>
    <row r="698" spans="33:44" ht="12.75" customHeight="1">
      <c r="AG698" s="103"/>
      <c r="AH698" s="103"/>
      <c r="AI698" s="103"/>
      <c r="AJ698" s="103"/>
      <c r="AK698" s="103"/>
      <c r="AL698" s="103"/>
      <c r="AM698" s="103"/>
      <c r="AN698" s="103"/>
      <c r="AO698" s="103"/>
      <c r="AP698" s="103"/>
      <c r="AQ698" s="103"/>
      <c r="AR698" s="103"/>
    </row>
    <row r="699" spans="33:44" ht="12.75" customHeight="1">
      <c r="AG699" s="103"/>
      <c r="AH699" s="103"/>
      <c r="AI699" s="103"/>
      <c r="AJ699" s="103"/>
      <c r="AK699" s="103"/>
      <c r="AL699" s="103"/>
      <c r="AM699" s="103"/>
      <c r="AN699" s="103"/>
      <c r="AO699" s="103"/>
      <c r="AP699" s="103"/>
      <c r="AQ699" s="103"/>
      <c r="AR699" s="103"/>
    </row>
    <row r="700" spans="33:44" ht="12.75" customHeight="1">
      <c r="AG700" s="103"/>
      <c r="AH700" s="103"/>
      <c r="AI700" s="103"/>
      <c r="AJ700" s="103"/>
      <c r="AK700" s="103"/>
      <c r="AL700" s="103"/>
      <c r="AM700" s="103"/>
      <c r="AN700" s="103"/>
      <c r="AO700" s="103"/>
      <c r="AP700" s="103"/>
      <c r="AQ700" s="103"/>
      <c r="AR700" s="103"/>
    </row>
    <row r="701" spans="33:44" ht="12.75" customHeight="1">
      <c r="AG701" s="103"/>
      <c r="AH701" s="103"/>
      <c r="AI701" s="103"/>
      <c r="AJ701" s="103"/>
      <c r="AK701" s="103"/>
      <c r="AL701" s="103"/>
      <c r="AM701" s="103"/>
      <c r="AN701" s="103"/>
      <c r="AO701" s="103"/>
      <c r="AP701" s="103"/>
      <c r="AQ701" s="103"/>
      <c r="AR701" s="103"/>
    </row>
    <row r="702" spans="33:44" ht="12.75" customHeight="1">
      <c r="AG702" s="103"/>
      <c r="AH702" s="103"/>
      <c r="AI702" s="103"/>
      <c r="AJ702" s="103"/>
      <c r="AK702" s="103"/>
      <c r="AL702" s="103"/>
      <c r="AM702" s="103"/>
      <c r="AN702" s="103"/>
      <c r="AO702" s="103"/>
      <c r="AP702" s="103"/>
      <c r="AQ702" s="103"/>
      <c r="AR702" s="103"/>
    </row>
    <row r="703" spans="33:44" ht="12.75" customHeight="1">
      <c r="AG703" s="103"/>
      <c r="AH703" s="103"/>
      <c r="AI703" s="103"/>
      <c r="AJ703" s="103"/>
      <c r="AK703" s="103"/>
      <c r="AL703" s="103"/>
      <c r="AM703" s="103"/>
      <c r="AN703" s="103"/>
      <c r="AO703" s="103"/>
      <c r="AP703" s="103"/>
      <c r="AQ703" s="103"/>
      <c r="AR703" s="103"/>
    </row>
    <row r="704" spans="33:44" ht="12.75" customHeight="1">
      <c r="AG704" s="103"/>
      <c r="AH704" s="103"/>
      <c r="AI704" s="103"/>
      <c r="AJ704" s="103"/>
      <c r="AK704" s="103"/>
      <c r="AL704" s="103"/>
      <c r="AM704" s="103"/>
      <c r="AN704" s="103"/>
      <c r="AO704" s="103"/>
      <c r="AP704" s="103"/>
      <c r="AQ704" s="103"/>
      <c r="AR704" s="103"/>
    </row>
    <row r="705" spans="33:44" ht="12.75" customHeight="1">
      <c r="AG705" s="103"/>
      <c r="AH705" s="103"/>
      <c r="AI705" s="103"/>
      <c r="AJ705" s="103"/>
      <c r="AK705" s="103"/>
      <c r="AL705" s="103"/>
      <c r="AM705" s="103"/>
      <c r="AN705" s="103"/>
      <c r="AO705" s="103"/>
      <c r="AP705" s="103"/>
      <c r="AQ705" s="103"/>
      <c r="AR705" s="103"/>
    </row>
    <row r="706" spans="33:44" ht="12.75" customHeight="1">
      <c r="AG706" s="103"/>
      <c r="AH706" s="103"/>
      <c r="AI706" s="103"/>
      <c r="AJ706" s="103"/>
      <c r="AK706" s="103"/>
      <c r="AL706" s="103"/>
      <c r="AM706" s="103"/>
      <c r="AN706" s="103"/>
      <c r="AO706" s="103"/>
      <c r="AP706" s="103"/>
      <c r="AQ706" s="103"/>
      <c r="AR706" s="103"/>
    </row>
    <row r="707" spans="33:44" ht="12.75" customHeight="1">
      <c r="AG707" s="103"/>
      <c r="AH707" s="103"/>
      <c r="AI707" s="103"/>
      <c r="AJ707" s="103"/>
      <c r="AK707" s="103"/>
      <c r="AL707" s="103"/>
      <c r="AM707" s="103"/>
      <c r="AN707" s="103"/>
      <c r="AO707" s="103"/>
      <c r="AP707" s="103"/>
      <c r="AQ707" s="103"/>
      <c r="AR707" s="103"/>
    </row>
    <row r="708" spans="33:44" ht="12.75" customHeight="1">
      <c r="AG708" s="103"/>
      <c r="AH708" s="103"/>
      <c r="AI708" s="103"/>
      <c r="AJ708" s="103"/>
      <c r="AK708" s="103"/>
      <c r="AL708" s="103"/>
      <c r="AM708" s="103"/>
      <c r="AN708" s="103"/>
      <c r="AO708" s="103"/>
      <c r="AP708" s="103"/>
      <c r="AQ708" s="103"/>
      <c r="AR708" s="103"/>
    </row>
    <row r="709" spans="33:44" ht="12.75" customHeight="1">
      <c r="AG709" s="103"/>
      <c r="AH709" s="103"/>
      <c r="AI709" s="103"/>
      <c r="AJ709" s="103"/>
      <c r="AK709" s="103"/>
      <c r="AL709" s="103"/>
      <c r="AM709" s="103"/>
      <c r="AN709" s="103"/>
      <c r="AO709" s="103"/>
      <c r="AP709" s="103"/>
      <c r="AQ709" s="103"/>
      <c r="AR709" s="103"/>
    </row>
    <row r="710" spans="33:44" ht="12.75" customHeight="1">
      <c r="AG710" s="103"/>
      <c r="AH710" s="103"/>
      <c r="AI710" s="103"/>
      <c r="AJ710" s="103"/>
      <c r="AK710" s="103"/>
      <c r="AL710" s="103"/>
      <c r="AM710" s="103"/>
      <c r="AN710" s="103"/>
      <c r="AO710" s="103"/>
      <c r="AP710" s="103"/>
      <c r="AQ710" s="103"/>
      <c r="AR710" s="103"/>
    </row>
    <row r="711" spans="33:44" ht="12.75" customHeight="1">
      <c r="AG711" s="103"/>
      <c r="AH711" s="103"/>
      <c r="AI711" s="103"/>
      <c r="AJ711" s="103"/>
      <c r="AK711" s="103"/>
      <c r="AL711" s="103"/>
      <c r="AM711" s="103"/>
      <c r="AN711" s="103"/>
      <c r="AO711" s="103"/>
      <c r="AP711" s="103"/>
      <c r="AQ711" s="103"/>
      <c r="AR711" s="103"/>
    </row>
    <row r="712" spans="33:44" ht="12.75" customHeight="1">
      <c r="AG712" s="103"/>
      <c r="AH712" s="103"/>
      <c r="AI712" s="103"/>
      <c r="AJ712" s="103"/>
      <c r="AK712" s="103"/>
      <c r="AL712" s="103"/>
      <c r="AM712" s="103"/>
      <c r="AN712" s="103"/>
      <c r="AO712" s="103"/>
      <c r="AP712" s="103"/>
      <c r="AQ712" s="103"/>
      <c r="AR712" s="103"/>
    </row>
    <row r="713" spans="33:44" ht="12.75" customHeight="1">
      <c r="AG713" s="103"/>
      <c r="AH713" s="103"/>
      <c r="AI713" s="103"/>
      <c r="AJ713" s="103"/>
      <c r="AK713" s="103"/>
      <c r="AL713" s="103"/>
      <c r="AM713" s="103"/>
      <c r="AN713" s="103"/>
      <c r="AO713" s="103"/>
      <c r="AP713" s="103"/>
      <c r="AQ713" s="103"/>
      <c r="AR713" s="103"/>
    </row>
    <row r="714" spans="33:44" ht="12.75" customHeight="1">
      <c r="AG714" s="103"/>
      <c r="AH714" s="103"/>
      <c r="AI714" s="103"/>
      <c r="AJ714" s="103"/>
      <c r="AK714" s="103"/>
      <c r="AL714" s="103"/>
      <c r="AM714" s="103"/>
      <c r="AN714" s="103"/>
      <c r="AO714" s="103"/>
      <c r="AP714" s="103"/>
      <c r="AQ714" s="103"/>
      <c r="AR714" s="103"/>
    </row>
    <row r="715" spans="33:44" ht="12.75" customHeight="1">
      <c r="AG715" s="103"/>
      <c r="AH715" s="103"/>
      <c r="AI715" s="103"/>
      <c r="AJ715" s="103"/>
      <c r="AK715" s="103"/>
      <c r="AL715" s="103"/>
      <c r="AM715" s="103"/>
      <c r="AN715" s="103"/>
      <c r="AO715" s="103"/>
      <c r="AP715" s="103"/>
      <c r="AQ715" s="103"/>
      <c r="AR715" s="103"/>
    </row>
    <row r="716" spans="33:44" ht="12.75" customHeight="1">
      <c r="AG716" s="103"/>
      <c r="AH716" s="103"/>
      <c r="AI716" s="103"/>
      <c r="AJ716" s="103"/>
      <c r="AK716" s="103"/>
      <c r="AL716" s="103"/>
      <c r="AM716" s="103"/>
      <c r="AN716" s="103"/>
      <c r="AO716" s="103"/>
      <c r="AP716" s="103"/>
      <c r="AQ716" s="103"/>
      <c r="AR716" s="103"/>
    </row>
    <row r="717" spans="33:44" ht="12.75" customHeight="1">
      <c r="AG717" s="103"/>
      <c r="AH717" s="103"/>
      <c r="AI717" s="103"/>
      <c r="AJ717" s="103"/>
      <c r="AK717" s="103"/>
      <c r="AL717" s="103"/>
      <c r="AM717" s="103"/>
      <c r="AN717" s="103"/>
      <c r="AO717" s="103"/>
      <c r="AP717" s="103"/>
      <c r="AQ717" s="103"/>
      <c r="AR717" s="103"/>
    </row>
    <row r="718" spans="33:44" ht="12.75" customHeight="1">
      <c r="AG718" s="103"/>
      <c r="AH718" s="103"/>
      <c r="AI718" s="103"/>
      <c r="AJ718" s="103"/>
      <c r="AK718" s="103"/>
      <c r="AL718" s="103"/>
      <c r="AM718" s="103"/>
      <c r="AN718" s="103"/>
      <c r="AO718" s="103"/>
      <c r="AP718" s="103"/>
      <c r="AQ718" s="103"/>
      <c r="AR718" s="103"/>
    </row>
    <row r="719" spans="33:44" ht="12.75" customHeight="1">
      <c r="AG719" s="103"/>
      <c r="AH719" s="103"/>
      <c r="AI719" s="103"/>
      <c r="AJ719" s="103"/>
      <c r="AK719" s="103"/>
      <c r="AL719" s="103"/>
      <c r="AM719" s="103"/>
      <c r="AN719" s="103"/>
      <c r="AO719" s="103"/>
      <c r="AP719" s="103"/>
      <c r="AQ719" s="103"/>
      <c r="AR719" s="103"/>
    </row>
    <row r="720" spans="33:44" ht="12.75" customHeight="1">
      <c r="AG720" s="103"/>
      <c r="AH720" s="103"/>
      <c r="AI720" s="103"/>
      <c r="AJ720" s="103"/>
      <c r="AK720" s="103"/>
      <c r="AL720" s="103"/>
      <c r="AM720" s="103"/>
      <c r="AN720" s="103"/>
      <c r="AO720" s="103"/>
      <c r="AP720" s="103"/>
      <c r="AQ720" s="103"/>
      <c r="AR720" s="103"/>
    </row>
    <row r="721" spans="33:44" ht="12.75" customHeight="1">
      <c r="AG721" s="103"/>
      <c r="AH721" s="103"/>
      <c r="AI721" s="103"/>
      <c r="AJ721" s="103"/>
      <c r="AK721" s="103"/>
      <c r="AL721" s="103"/>
      <c r="AM721" s="103"/>
      <c r="AN721" s="103"/>
      <c r="AO721" s="103"/>
      <c r="AP721" s="103"/>
      <c r="AQ721" s="103"/>
      <c r="AR721" s="103"/>
    </row>
    <row r="722" spans="33:44" ht="12.75" customHeight="1">
      <c r="AG722" s="103"/>
      <c r="AH722" s="103"/>
      <c r="AI722" s="103"/>
      <c r="AJ722" s="103"/>
      <c r="AK722" s="103"/>
      <c r="AL722" s="103"/>
      <c r="AM722" s="103"/>
      <c r="AN722" s="103"/>
      <c r="AO722" s="103"/>
      <c r="AP722" s="103"/>
      <c r="AQ722" s="103"/>
      <c r="AR722" s="103"/>
    </row>
    <row r="723" spans="33:44" ht="12.75" customHeight="1">
      <c r="AG723" s="103"/>
      <c r="AH723" s="103"/>
      <c r="AI723" s="103"/>
      <c r="AJ723" s="103"/>
      <c r="AK723" s="103"/>
      <c r="AL723" s="103"/>
      <c r="AM723" s="103"/>
      <c r="AN723" s="103"/>
      <c r="AO723" s="103"/>
      <c r="AP723" s="103"/>
      <c r="AQ723" s="103"/>
      <c r="AR723" s="103"/>
    </row>
    <row r="724" spans="33:44" ht="12.75" customHeight="1">
      <c r="AG724" s="103"/>
      <c r="AH724" s="103"/>
      <c r="AI724" s="103"/>
      <c r="AJ724" s="103"/>
      <c r="AK724" s="103"/>
      <c r="AL724" s="103"/>
      <c r="AM724" s="103"/>
      <c r="AN724" s="103"/>
      <c r="AO724" s="103"/>
      <c r="AP724" s="103"/>
      <c r="AQ724" s="103"/>
      <c r="AR724" s="103"/>
    </row>
    <row r="725" spans="33:44" ht="12.75" customHeight="1">
      <c r="AG725" s="103"/>
      <c r="AH725" s="103"/>
      <c r="AI725" s="103"/>
      <c r="AJ725" s="103"/>
      <c r="AK725" s="103"/>
      <c r="AL725" s="103"/>
      <c r="AM725" s="103"/>
      <c r="AN725" s="103"/>
      <c r="AO725" s="103"/>
      <c r="AP725" s="103"/>
      <c r="AQ725" s="103"/>
      <c r="AR725" s="103"/>
    </row>
    <row r="726" spans="33:44" ht="12.75" customHeight="1">
      <c r="AG726" s="103"/>
      <c r="AH726" s="103"/>
      <c r="AI726" s="103"/>
      <c r="AJ726" s="103"/>
      <c r="AK726" s="103"/>
      <c r="AL726" s="103"/>
      <c r="AM726" s="103"/>
      <c r="AN726" s="103"/>
      <c r="AO726" s="103"/>
      <c r="AP726" s="103"/>
      <c r="AQ726" s="103"/>
      <c r="AR726" s="103"/>
    </row>
    <row r="727" spans="33:44" ht="12.75" customHeight="1">
      <c r="AG727" s="103"/>
      <c r="AH727" s="103"/>
      <c r="AI727" s="103"/>
      <c r="AJ727" s="103"/>
      <c r="AK727" s="103"/>
      <c r="AL727" s="103"/>
      <c r="AM727" s="103"/>
      <c r="AN727" s="103"/>
      <c r="AO727" s="103"/>
      <c r="AP727" s="103"/>
      <c r="AQ727" s="103"/>
      <c r="AR727" s="103"/>
    </row>
    <row r="728" spans="33:44" ht="12.75" customHeight="1">
      <c r="AG728" s="103"/>
      <c r="AH728" s="103"/>
      <c r="AI728" s="103"/>
      <c r="AJ728" s="103"/>
      <c r="AK728" s="103"/>
      <c r="AL728" s="103"/>
      <c r="AM728" s="103"/>
      <c r="AN728" s="103"/>
      <c r="AO728" s="103"/>
      <c r="AP728" s="103"/>
      <c r="AQ728" s="103"/>
      <c r="AR728" s="103"/>
    </row>
    <row r="729" spans="33:44" ht="12.75" customHeight="1">
      <c r="AG729" s="103"/>
      <c r="AH729" s="103"/>
      <c r="AI729" s="103"/>
      <c r="AJ729" s="103"/>
      <c r="AK729" s="103"/>
      <c r="AL729" s="103"/>
      <c r="AM729" s="103"/>
      <c r="AN729" s="103"/>
      <c r="AO729" s="103"/>
      <c r="AP729" s="103"/>
      <c r="AQ729" s="103"/>
      <c r="AR729" s="103"/>
    </row>
    <row r="730" spans="33:44" ht="12.75" customHeight="1">
      <c r="AG730" s="103"/>
      <c r="AH730" s="103"/>
      <c r="AI730" s="103"/>
      <c r="AJ730" s="103"/>
      <c r="AK730" s="103"/>
      <c r="AL730" s="103"/>
      <c r="AM730" s="103"/>
      <c r="AN730" s="103"/>
      <c r="AO730" s="103"/>
      <c r="AP730" s="103"/>
      <c r="AQ730" s="103"/>
      <c r="AR730" s="103"/>
    </row>
    <row r="731" spans="33:44" ht="12.75" customHeight="1">
      <c r="AG731" s="103"/>
      <c r="AH731" s="103"/>
      <c r="AI731" s="103"/>
      <c r="AJ731" s="103"/>
      <c r="AK731" s="103"/>
      <c r="AL731" s="103"/>
      <c r="AM731" s="103"/>
      <c r="AN731" s="103"/>
      <c r="AO731" s="103"/>
      <c r="AP731" s="103"/>
      <c r="AQ731" s="103"/>
      <c r="AR731" s="103"/>
    </row>
    <row r="732" spans="33:44" ht="12.75" customHeight="1">
      <c r="AG732" s="103"/>
      <c r="AH732" s="103"/>
      <c r="AI732" s="103"/>
      <c r="AJ732" s="103"/>
      <c r="AK732" s="103"/>
      <c r="AL732" s="103"/>
      <c r="AM732" s="103"/>
      <c r="AN732" s="103"/>
      <c r="AO732" s="103"/>
      <c r="AP732" s="103"/>
      <c r="AQ732" s="103"/>
      <c r="AR732" s="103"/>
    </row>
    <row r="733" spans="33:44" ht="12.75" customHeight="1">
      <c r="AG733" s="103"/>
      <c r="AH733" s="103"/>
      <c r="AI733" s="103"/>
      <c r="AJ733" s="103"/>
      <c r="AK733" s="103"/>
      <c r="AL733" s="103"/>
      <c r="AM733" s="103"/>
      <c r="AN733" s="103"/>
      <c r="AO733" s="103"/>
      <c r="AP733" s="103"/>
      <c r="AQ733" s="103"/>
      <c r="AR733" s="103"/>
    </row>
    <row r="734" spans="33:44" ht="12.75" customHeight="1">
      <c r="AG734" s="103"/>
      <c r="AH734" s="103"/>
      <c r="AI734" s="103"/>
      <c r="AJ734" s="103"/>
      <c r="AK734" s="103"/>
      <c r="AL734" s="103"/>
      <c r="AM734" s="103"/>
      <c r="AN734" s="103"/>
      <c r="AO734" s="103"/>
      <c r="AP734" s="103"/>
      <c r="AQ734" s="103"/>
      <c r="AR734" s="103"/>
    </row>
    <row r="735" spans="33:44" ht="12.75" customHeight="1">
      <c r="AG735" s="103"/>
      <c r="AH735" s="103"/>
      <c r="AI735" s="103"/>
      <c r="AJ735" s="103"/>
      <c r="AK735" s="103"/>
      <c r="AL735" s="103"/>
      <c r="AM735" s="103"/>
      <c r="AN735" s="103"/>
      <c r="AO735" s="103"/>
      <c r="AP735" s="103"/>
      <c r="AQ735" s="103"/>
      <c r="AR735" s="103"/>
    </row>
    <row r="736" spans="33:44" ht="12.75" customHeight="1">
      <c r="AG736" s="103"/>
      <c r="AH736" s="103"/>
      <c r="AI736" s="103"/>
      <c r="AJ736" s="103"/>
      <c r="AK736" s="103"/>
      <c r="AL736" s="103"/>
      <c r="AM736" s="103"/>
      <c r="AN736" s="103"/>
      <c r="AO736" s="103"/>
      <c r="AP736" s="103"/>
      <c r="AQ736" s="103"/>
      <c r="AR736" s="103"/>
    </row>
    <row r="737" spans="33:44" ht="12.75" customHeight="1">
      <c r="AG737" s="103"/>
      <c r="AH737" s="103"/>
      <c r="AI737" s="103"/>
      <c r="AJ737" s="103"/>
      <c r="AK737" s="103"/>
      <c r="AL737" s="103"/>
      <c r="AM737" s="103"/>
      <c r="AN737" s="103"/>
      <c r="AO737" s="103"/>
      <c r="AP737" s="103"/>
      <c r="AQ737" s="103"/>
      <c r="AR737" s="103"/>
    </row>
    <row r="738" spans="33:44" ht="12.75" customHeight="1">
      <c r="AG738" s="103"/>
      <c r="AH738" s="103"/>
      <c r="AI738" s="103"/>
      <c r="AJ738" s="103"/>
      <c r="AK738" s="103"/>
      <c r="AL738" s="103"/>
      <c r="AM738" s="103"/>
      <c r="AN738" s="103"/>
      <c r="AO738" s="103"/>
      <c r="AP738" s="103"/>
      <c r="AQ738" s="103"/>
      <c r="AR738" s="103"/>
    </row>
    <row r="739" spans="33:44" ht="12.75" customHeight="1">
      <c r="AG739" s="103"/>
      <c r="AH739" s="103"/>
      <c r="AI739" s="103"/>
      <c r="AJ739" s="103"/>
      <c r="AK739" s="103"/>
      <c r="AL739" s="103"/>
      <c r="AM739" s="103"/>
      <c r="AN739" s="103"/>
      <c r="AO739" s="103"/>
      <c r="AP739" s="103"/>
      <c r="AQ739" s="103"/>
      <c r="AR739" s="103"/>
    </row>
    <row r="740" spans="33:44" ht="12.75" customHeight="1">
      <c r="AG740" s="103"/>
      <c r="AH740" s="103"/>
      <c r="AI740" s="103"/>
      <c r="AJ740" s="103"/>
      <c r="AK740" s="103"/>
      <c r="AL740" s="103"/>
      <c r="AM740" s="103"/>
      <c r="AN740" s="103"/>
      <c r="AO740" s="103"/>
      <c r="AP740" s="103"/>
      <c r="AQ740" s="103"/>
      <c r="AR740" s="103"/>
    </row>
    <row r="741" spans="33:44" ht="12.75" customHeight="1">
      <c r="AG741" s="103"/>
      <c r="AH741" s="103"/>
      <c r="AI741" s="103"/>
      <c r="AJ741" s="103"/>
      <c r="AK741" s="103"/>
      <c r="AL741" s="103"/>
      <c r="AM741" s="103"/>
      <c r="AN741" s="103"/>
      <c r="AO741" s="103"/>
      <c r="AP741" s="103"/>
      <c r="AQ741" s="103"/>
      <c r="AR741" s="103"/>
    </row>
    <row r="742" spans="33:44" ht="12.75" customHeight="1">
      <c r="AG742" s="103"/>
      <c r="AH742" s="103"/>
      <c r="AI742" s="103"/>
      <c r="AJ742" s="103"/>
      <c r="AK742" s="103"/>
      <c r="AL742" s="103"/>
      <c r="AM742" s="103"/>
      <c r="AN742" s="103"/>
      <c r="AO742" s="103"/>
      <c r="AP742" s="103"/>
      <c r="AQ742" s="103"/>
      <c r="AR742" s="103"/>
    </row>
    <row r="743" spans="33:44" ht="12.75" customHeight="1">
      <c r="AG743" s="103"/>
      <c r="AH743" s="103"/>
      <c r="AI743" s="103"/>
      <c r="AJ743" s="103"/>
      <c r="AK743" s="103"/>
      <c r="AL743" s="103"/>
      <c r="AM743" s="103"/>
      <c r="AN743" s="103"/>
      <c r="AO743" s="103"/>
      <c r="AP743" s="103"/>
      <c r="AQ743" s="103"/>
      <c r="AR743" s="103"/>
    </row>
    <row r="744" spans="33:44" ht="12.75" customHeight="1">
      <c r="AG744" s="103"/>
      <c r="AH744" s="103"/>
      <c r="AI744" s="103"/>
      <c r="AJ744" s="103"/>
      <c r="AK744" s="103"/>
      <c r="AL744" s="103"/>
      <c r="AM744" s="103"/>
      <c r="AN744" s="103"/>
      <c r="AO744" s="103"/>
      <c r="AP744" s="103"/>
      <c r="AQ744" s="103"/>
      <c r="AR744" s="103"/>
    </row>
    <row r="745" spans="33:44" ht="12.75" customHeight="1">
      <c r="AG745" s="103"/>
      <c r="AH745" s="103"/>
      <c r="AI745" s="103"/>
      <c r="AJ745" s="103"/>
      <c r="AK745" s="103"/>
      <c r="AL745" s="103"/>
      <c r="AM745" s="103"/>
      <c r="AN745" s="103"/>
      <c r="AO745" s="103"/>
      <c r="AP745" s="103"/>
      <c r="AQ745" s="103"/>
      <c r="AR745" s="103"/>
    </row>
    <row r="746" spans="33:44" ht="12.75" customHeight="1">
      <c r="AG746" s="103"/>
      <c r="AH746" s="103"/>
      <c r="AI746" s="103"/>
      <c r="AJ746" s="103"/>
      <c r="AK746" s="103"/>
      <c r="AL746" s="103"/>
      <c r="AM746" s="103"/>
      <c r="AN746" s="103"/>
      <c r="AO746" s="103"/>
      <c r="AP746" s="103"/>
      <c r="AQ746" s="103"/>
      <c r="AR746" s="103"/>
    </row>
    <row r="747" spans="33:44" ht="12.75" customHeight="1">
      <c r="AG747" s="103"/>
      <c r="AH747" s="103"/>
      <c r="AI747" s="103"/>
      <c r="AJ747" s="103"/>
      <c r="AK747" s="103"/>
      <c r="AL747" s="103"/>
      <c r="AM747" s="103"/>
      <c r="AN747" s="103"/>
      <c r="AO747" s="103"/>
      <c r="AP747" s="103"/>
      <c r="AQ747" s="103"/>
      <c r="AR747" s="103"/>
    </row>
    <row r="748" spans="33:44" ht="12.75" customHeight="1">
      <c r="AG748" s="103"/>
      <c r="AH748" s="103"/>
      <c r="AI748" s="103"/>
      <c r="AJ748" s="103"/>
      <c r="AK748" s="103"/>
      <c r="AL748" s="103"/>
      <c r="AM748" s="103"/>
      <c r="AN748" s="103"/>
      <c r="AO748" s="103"/>
      <c r="AP748" s="103"/>
      <c r="AQ748" s="103"/>
      <c r="AR748" s="103"/>
    </row>
    <row r="749" spans="33:44" ht="12.75" customHeight="1">
      <c r="AG749" s="103"/>
      <c r="AH749" s="103"/>
      <c r="AI749" s="103"/>
      <c r="AJ749" s="103"/>
      <c r="AK749" s="103"/>
      <c r="AL749" s="103"/>
      <c r="AM749" s="103"/>
      <c r="AN749" s="103"/>
      <c r="AO749" s="103"/>
      <c r="AP749" s="103"/>
      <c r="AQ749" s="103"/>
      <c r="AR749" s="103"/>
    </row>
    <row r="750" spans="33:44" ht="12.75" customHeight="1">
      <c r="AG750" s="103"/>
      <c r="AH750" s="103"/>
      <c r="AI750" s="103"/>
      <c r="AJ750" s="103"/>
      <c r="AK750" s="103"/>
      <c r="AL750" s="103"/>
      <c r="AM750" s="103"/>
      <c r="AN750" s="103"/>
      <c r="AO750" s="103"/>
      <c r="AP750" s="103"/>
      <c r="AQ750" s="103"/>
      <c r="AR750" s="103"/>
    </row>
    <row r="751" spans="33:44" ht="12.75" customHeight="1">
      <c r="AG751" s="103"/>
      <c r="AH751" s="103"/>
      <c r="AI751" s="103"/>
      <c r="AJ751" s="103"/>
      <c r="AK751" s="103"/>
      <c r="AL751" s="103"/>
      <c r="AM751" s="103"/>
      <c r="AN751" s="103"/>
      <c r="AO751" s="103"/>
      <c r="AP751" s="103"/>
      <c r="AQ751" s="103"/>
      <c r="AR751" s="103"/>
    </row>
    <row r="752" spans="33:44" ht="12.75" customHeight="1">
      <c r="AG752" s="103"/>
      <c r="AH752" s="103"/>
      <c r="AI752" s="103"/>
      <c r="AJ752" s="103"/>
      <c r="AK752" s="103"/>
      <c r="AL752" s="103"/>
      <c r="AM752" s="103"/>
      <c r="AN752" s="103"/>
      <c r="AO752" s="103"/>
      <c r="AP752" s="103"/>
      <c r="AQ752" s="103"/>
      <c r="AR752" s="103"/>
    </row>
    <row r="753" spans="33:44" ht="12.75" customHeight="1">
      <c r="AG753" s="103"/>
      <c r="AH753" s="103"/>
      <c r="AI753" s="103"/>
      <c r="AJ753" s="103"/>
      <c r="AK753" s="103"/>
      <c r="AL753" s="103"/>
      <c r="AM753" s="103"/>
      <c r="AN753" s="103"/>
      <c r="AO753" s="103"/>
      <c r="AP753" s="103"/>
      <c r="AQ753" s="103"/>
      <c r="AR753" s="103"/>
    </row>
    <row r="754" spans="33:44" ht="12.75" customHeight="1">
      <c r="AG754" s="103"/>
      <c r="AH754" s="103"/>
      <c r="AI754" s="103"/>
      <c r="AJ754" s="103"/>
      <c r="AK754" s="103"/>
      <c r="AL754" s="103"/>
      <c r="AM754" s="103"/>
      <c r="AN754" s="103"/>
      <c r="AO754" s="103"/>
      <c r="AP754" s="103"/>
      <c r="AQ754" s="103"/>
      <c r="AR754" s="103"/>
    </row>
    <row r="755" spans="33:44" ht="12.75" customHeight="1">
      <c r="AG755" s="103"/>
      <c r="AH755" s="103"/>
      <c r="AI755" s="103"/>
      <c r="AJ755" s="103"/>
      <c r="AK755" s="103"/>
      <c r="AL755" s="103"/>
      <c r="AM755" s="103"/>
      <c r="AN755" s="103"/>
      <c r="AO755" s="103"/>
      <c r="AP755" s="103"/>
      <c r="AQ755" s="103"/>
      <c r="AR755" s="103"/>
    </row>
    <row r="756" spans="33:44" ht="12.75" customHeight="1">
      <c r="AG756" s="103"/>
      <c r="AH756" s="103"/>
      <c r="AI756" s="103"/>
      <c r="AJ756" s="103"/>
      <c r="AK756" s="103"/>
      <c r="AL756" s="103"/>
      <c r="AM756" s="103"/>
      <c r="AN756" s="103"/>
      <c r="AO756" s="103"/>
      <c r="AP756" s="103"/>
      <c r="AQ756" s="103"/>
      <c r="AR756" s="103"/>
    </row>
    <row r="757" spans="33:44" ht="12.75" customHeight="1">
      <c r="AG757" s="103"/>
      <c r="AH757" s="103"/>
      <c r="AI757" s="103"/>
      <c r="AJ757" s="103"/>
      <c r="AK757" s="103"/>
      <c r="AL757" s="103"/>
      <c r="AM757" s="103"/>
      <c r="AN757" s="103"/>
      <c r="AO757" s="103"/>
      <c r="AP757" s="103"/>
      <c r="AQ757" s="103"/>
      <c r="AR757" s="103"/>
    </row>
    <row r="758" spans="33:44" ht="12.75" customHeight="1">
      <c r="AG758" s="103"/>
      <c r="AH758" s="103"/>
      <c r="AI758" s="103"/>
      <c r="AJ758" s="103"/>
      <c r="AK758" s="103"/>
      <c r="AL758" s="103"/>
      <c r="AM758" s="103"/>
      <c r="AN758" s="103"/>
      <c r="AO758" s="103"/>
      <c r="AP758" s="103"/>
      <c r="AQ758" s="103"/>
      <c r="AR758" s="103"/>
    </row>
    <row r="759" spans="33:44" ht="12.75" customHeight="1">
      <c r="AG759" s="103"/>
      <c r="AH759" s="103"/>
      <c r="AI759" s="103"/>
      <c r="AJ759" s="103"/>
      <c r="AK759" s="103"/>
      <c r="AL759" s="103"/>
      <c r="AM759" s="103"/>
      <c r="AN759" s="103"/>
      <c r="AO759" s="103"/>
      <c r="AP759" s="103"/>
      <c r="AQ759" s="103"/>
      <c r="AR759" s="103"/>
    </row>
    <row r="760" spans="33:44" ht="12.75" customHeight="1">
      <c r="AG760" s="103"/>
      <c r="AH760" s="103"/>
      <c r="AI760" s="103"/>
      <c r="AJ760" s="103"/>
      <c r="AK760" s="103"/>
      <c r="AL760" s="103"/>
      <c r="AM760" s="103"/>
      <c r="AN760" s="103"/>
      <c r="AO760" s="103"/>
      <c r="AP760" s="103"/>
      <c r="AQ760" s="103"/>
      <c r="AR760" s="103"/>
    </row>
    <row r="761" spans="33:44" ht="12.75" customHeight="1">
      <c r="AG761" s="103"/>
      <c r="AH761" s="103"/>
      <c r="AI761" s="103"/>
      <c r="AJ761" s="103"/>
      <c r="AK761" s="103"/>
      <c r="AL761" s="103"/>
      <c r="AM761" s="103"/>
      <c r="AN761" s="103"/>
      <c r="AO761" s="103"/>
      <c r="AP761" s="103"/>
      <c r="AQ761" s="103"/>
      <c r="AR761" s="103"/>
    </row>
    <row r="762" spans="33:44" ht="12.75" customHeight="1">
      <c r="AG762" s="103"/>
      <c r="AH762" s="103"/>
      <c r="AI762" s="103"/>
      <c r="AJ762" s="103"/>
      <c r="AK762" s="103"/>
      <c r="AL762" s="103"/>
      <c r="AM762" s="103"/>
      <c r="AN762" s="103"/>
      <c r="AO762" s="103"/>
      <c r="AP762" s="103"/>
      <c r="AQ762" s="103"/>
      <c r="AR762" s="103"/>
    </row>
    <row r="763" spans="33:44" ht="12.75" customHeight="1">
      <c r="AG763" s="103"/>
      <c r="AH763" s="103"/>
      <c r="AI763" s="103"/>
      <c r="AJ763" s="103"/>
      <c r="AK763" s="103"/>
      <c r="AL763" s="103"/>
      <c r="AM763" s="103"/>
      <c r="AN763" s="103"/>
      <c r="AO763" s="103"/>
      <c r="AP763" s="103"/>
      <c r="AQ763" s="103"/>
      <c r="AR763" s="103"/>
    </row>
    <row r="764" spans="33:44" ht="12.75" customHeight="1">
      <c r="AG764" s="103"/>
      <c r="AH764" s="103"/>
      <c r="AI764" s="103"/>
      <c r="AJ764" s="103"/>
      <c r="AK764" s="103"/>
      <c r="AL764" s="103"/>
      <c r="AM764" s="103"/>
      <c r="AN764" s="103"/>
      <c r="AO764" s="103"/>
      <c r="AP764" s="103"/>
      <c r="AQ764" s="103"/>
      <c r="AR764" s="103"/>
    </row>
    <row r="765" spans="33:44" ht="12.75" customHeight="1">
      <c r="AG765" s="103"/>
      <c r="AH765" s="103"/>
      <c r="AI765" s="103"/>
      <c r="AJ765" s="103"/>
      <c r="AK765" s="103"/>
      <c r="AL765" s="103"/>
      <c r="AM765" s="103"/>
      <c r="AN765" s="103"/>
      <c r="AO765" s="103"/>
      <c r="AP765" s="103"/>
      <c r="AQ765" s="103"/>
      <c r="AR765" s="103"/>
    </row>
    <row r="766" spans="33:44" ht="12.75" customHeight="1">
      <c r="AG766" s="103"/>
      <c r="AH766" s="103"/>
      <c r="AI766" s="103"/>
      <c r="AJ766" s="103"/>
      <c r="AK766" s="103"/>
      <c r="AL766" s="103"/>
      <c r="AM766" s="103"/>
      <c r="AN766" s="103"/>
      <c r="AO766" s="103"/>
      <c r="AP766" s="103"/>
      <c r="AQ766" s="103"/>
      <c r="AR766" s="103"/>
    </row>
    <row r="767" spans="33:44" ht="12.75" customHeight="1">
      <c r="AG767" s="103"/>
      <c r="AH767" s="103"/>
      <c r="AI767" s="103"/>
      <c r="AJ767" s="103"/>
      <c r="AK767" s="103"/>
      <c r="AL767" s="103"/>
      <c r="AM767" s="103"/>
      <c r="AN767" s="103"/>
      <c r="AO767" s="103"/>
      <c r="AP767" s="103"/>
      <c r="AQ767" s="103"/>
      <c r="AR767" s="103"/>
    </row>
    <row r="768" spans="33:44" ht="12.75" customHeight="1">
      <c r="AG768" s="103"/>
      <c r="AH768" s="103"/>
      <c r="AI768" s="103"/>
      <c r="AJ768" s="103"/>
      <c r="AK768" s="103"/>
      <c r="AL768" s="103"/>
      <c r="AM768" s="103"/>
      <c r="AN768" s="103"/>
      <c r="AO768" s="103"/>
      <c r="AP768" s="103"/>
      <c r="AQ768" s="103"/>
      <c r="AR768" s="103"/>
    </row>
    <row r="769" spans="33:44" ht="12.75" customHeight="1">
      <c r="AG769" s="103"/>
      <c r="AH769" s="103"/>
      <c r="AI769" s="103"/>
      <c r="AJ769" s="103"/>
      <c r="AK769" s="103"/>
      <c r="AL769" s="103"/>
      <c r="AM769" s="103"/>
      <c r="AN769" s="103"/>
      <c r="AO769" s="103"/>
      <c r="AP769" s="103"/>
      <c r="AQ769" s="103"/>
      <c r="AR769" s="103"/>
    </row>
    <row r="770" spans="33:44" ht="12.75" customHeight="1">
      <c r="AG770" s="103"/>
      <c r="AH770" s="103"/>
      <c r="AI770" s="103"/>
      <c r="AJ770" s="103"/>
      <c r="AK770" s="103"/>
      <c r="AL770" s="103"/>
      <c r="AM770" s="103"/>
      <c r="AN770" s="103"/>
      <c r="AO770" s="103"/>
      <c r="AP770" s="103"/>
      <c r="AQ770" s="103"/>
      <c r="AR770" s="103"/>
    </row>
    <row r="771" spans="33:44" ht="12.75" customHeight="1">
      <c r="AG771" s="103"/>
      <c r="AH771" s="103"/>
      <c r="AI771" s="103"/>
      <c r="AJ771" s="103"/>
      <c r="AK771" s="103"/>
      <c r="AL771" s="103"/>
      <c r="AM771" s="103"/>
      <c r="AN771" s="103"/>
      <c r="AO771" s="103"/>
      <c r="AP771" s="103"/>
      <c r="AQ771" s="103"/>
      <c r="AR771" s="103"/>
    </row>
    <row r="772" spans="33:44" ht="12.75" customHeight="1">
      <c r="AG772" s="103"/>
      <c r="AH772" s="103"/>
      <c r="AI772" s="103"/>
      <c r="AJ772" s="103"/>
      <c r="AK772" s="103"/>
      <c r="AL772" s="103"/>
      <c r="AM772" s="103"/>
      <c r="AN772" s="103"/>
      <c r="AO772" s="103"/>
      <c r="AP772" s="103"/>
      <c r="AQ772" s="103"/>
      <c r="AR772" s="103"/>
    </row>
    <row r="773" spans="33:44" ht="12.75" customHeight="1">
      <c r="AG773" s="103"/>
      <c r="AH773" s="103"/>
      <c r="AI773" s="103"/>
      <c r="AJ773" s="103"/>
      <c r="AK773" s="103"/>
      <c r="AL773" s="103"/>
      <c r="AM773" s="103"/>
      <c r="AN773" s="103"/>
      <c r="AO773" s="103"/>
      <c r="AP773" s="103"/>
      <c r="AQ773" s="103"/>
      <c r="AR773" s="103"/>
    </row>
    <row r="774" spans="33:44" ht="12.75" customHeight="1">
      <c r="AG774" s="103"/>
      <c r="AH774" s="103"/>
      <c r="AI774" s="103"/>
      <c r="AJ774" s="103"/>
      <c r="AK774" s="103"/>
      <c r="AL774" s="103"/>
      <c r="AM774" s="103"/>
      <c r="AN774" s="103"/>
      <c r="AO774" s="103"/>
      <c r="AP774" s="103"/>
      <c r="AQ774" s="103"/>
      <c r="AR774" s="103"/>
    </row>
    <row r="775" spans="33:44" ht="12.75" customHeight="1">
      <c r="AG775" s="103"/>
      <c r="AH775" s="103"/>
      <c r="AI775" s="103"/>
      <c r="AJ775" s="103"/>
      <c r="AK775" s="103"/>
      <c r="AL775" s="103"/>
      <c r="AM775" s="103"/>
      <c r="AN775" s="103"/>
      <c r="AO775" s="103"/>
      <c r="AP775" s="103"/>
      <c r="AQ775" s="103"/>
      <c r="AR775" s="103"/>
    </row>
    <row r="776" spans="33:44" ht="12.75" customHeight="1">
      <c r="AG776" s="103"/>
      <c r="AH776" s="103"/>
      <c r="AI776" s="103"/>
      <c r="AJ776" s="103"/>
      <c r="AK776" s="103"/>
      <c r="AL776" s="103"/>
      <c r="AM776" s="103"/>
      <c r="AN776" s="103"/>
      <c r="AO776" s="103"/>
      <c r="AP776" s="103"/>
      <c r="AQ776" s="103"/>
      <c r="AR776" s="103"/>
    </row>
    <row r="777" spans="33:44" ht="12.75" customHeight="1">
      <c r="AG777" s="103"/>
      <c r="AH777" s="103"/>
      <c r="AI777" s="103"/>
      <c r="AJ777" s="103"/>
      <c r="AK777" s="103"/>
      <c r="AL777" s="103"/>
      <c r="AM777" s="103"/>
      <c r="AN777" s="103"/>
      <c r="AO777" s="103"/>
      <c r="AP777" s="103"/>
      <c r="AQ777" s="103"/>
      <c r="AR777" s="103"/>
    </row>
    <row r="778" spans="33:44" ht="12.75" customHeight="1">
      <c r="AG778" s="103"/>
      <c r="AH778" s="103"/>
      <c r="AI778" s="103"/>
      <c r="AJ778" s="103"/>
      <c r="AK778" s="103"/>
      <c r="AL778" s="103"/>
      <c r="AM778" s="103"/>
      <c r="AN778" s="103"/>
      <c r="AO778" s="103"/>
      <c r="AP778" s="103"/>
      <c r="AQ778" s="103"/>
      <c r="AR778" s="103"/>
    </row>
    <row r="779" spans="33:44" ht="12.75" customHeight="1">
      <c r="AG779" s="103"/>
      <c r="AH779" s="103"/>
      <c r="AI779" s="103"/>
      <c r="AJ779" s="103"/>
      <c r="AK779" s="103"/>
      <c r="AL779" s="103"/>
      <c r="AM779" s="103"/>
      <c r="AN779" s="103"/>
      <c r="AO779" s="103"/>
      <c r="AP779" s="103"/>
      <c r="AQ779" s="103"/>
      <c r="AR779" s="103"/>
    </row>
    <row r="780" spans="33:44" ht="12.75" customHeight="1">
      <c r="AG780" s="103"/>
      <c r="AH780" s="103"/>
      <c r="AI780" s="103"/>
      <c r="AJ780" s="103"/>
      <c r="AK780" s="103"/>
      <c r="AL780" s="103"/>
      <c r="AM780" s="103"/>
      <c r="AN780" s="103"/>
      <c r="AO780" s="103"/>
      <c r="AP780" s="103"/>
      <c r="AQ780" s="103"/>
      <c r="AR780" s="103"/>
    </row>
    <row r="781" spans="33:44" ht="12.75" customHeight="1">
      <c r="AG781" s="103"/>
      <c r="AH781" s="103"/>
      <c r="AI781" s="103"/>
      <c r="AJ781" s="103"/>
      <c r="AK781" s="103"/>
      <c r="AL781" s="103"/>
      <c r="AM781" s="103"/>
      <c r="AN781" s="103"/>
      <c r="AO781" s="103"/>
      <c r="AP781" s="103"/>
      <c r="AQ781" s="103"/>
      <c r="AR781" s="103"/>
    </row>
    <row r="782" spans="33:44" ht="12.75" customHeight="1">
      <c r="AG782" s="103"/>
      <c r="AH782" s="103"/>
      <c r="AI782" s="103"/>
      <c r="AJ782" s="103"/>
      <c r="AK782" s="103"/>
      <c r="AL782" s="103"/>
      <c r="AM782" s="103"/>
      <c r="AN782" s="103"/>
      <c r="AO782" s="103"/>
      <c r="AP782" s="103"/>
      <c r="AQ782" s="103"/>
      <c r="AR782" s="103"/>
    </row>
    <row r="783" spans="33:44" ht="12.75" customHeight="1">
      <c r="AG783" s="103"/>
      <c r="AH783" s="103"/>
      <c r="AI783" s="103"/>
      <c r="AJ783" s="103"/>
      <c r="AK783" s="103"/>
      <c r="AL783" s="103"/>
      <c r="AM783" s="103"/>
      <c r="AN783" s="103"/>
      <c r="AO783" s="103"/>
      <c r="AP783" s="103"/>
      <c r="AQ783" s="103"/>
      <c r="AR783" s="103"/>
    </row>
    <row r="784" spans="33:44" ht="12.75" customHeight="1">
      <c r="AG784" s="103"/>
      <c r="AH784" s="103"/>
      <c r="AI784" s="103"/>
      <c r="AJ784" s="103"/>
      <c r="AK784" s="103"/>
      <c r="AL784" s="103"/>
      <c r="AM784" s="103"/>
      <c r="AN784" s="103"/>
      <c r="AO784" s="103"/>
      <c r="AP784" s="103"/>
      <c r="AQ784" s="103"/>
      <c r="AR784" s="103"/>
    </row>
    <row r="785" spans="33:44" ht="12.75" customHeight="1">
      <c r="AG785" s="103"/>
      <c r="AH785" s="103"/>
      <c r="AI785" s="103"/>
      <c r="AJ785" s="103"/>
      <c r="AK785" s="103"/>
      <c r="AL785" s="103"/>
      <c r="AM785" s="103"/>
      <c r="AN785" s="103"/>
      <c r="AO785" s="103"/>
      <c r="AP785" s="103"/>
      <c r="AQ785" s="103"/>
      <c r="AR785" s="103"/>
    </row>
    <row r="786" spans="33:44" ht="12.75" customHeight="1">
      <c r="AG786" s="103"/>
      <c r="AH786" s="103"/>
      <c r="AI786" s="103"/>
      <c r="AJ786" s="103"/>
      <c r="AK786" s="103"/>
      <c r="AL786" s="103"/>
      <c r="AM786" s="103"/>
      <c r="AN786" s="103"/>
      <c r="AO786" s="103"/>
      <c r="AP786" s="103"/>
      <c r="AQ786" s="103"/>
      <c r="AR786" s="103"/>
    </row>
    <row r="787" spans="33:44" ht="12.75" customHeight="1">
      <c r="AG787" s="103"/>
      <c r="AH787" s="103"/>
      <c r="AI787" s="103"/>
      <c r="AJ787" s="103"/>
      <c r="AK787" s="103"/>
      <c r="AL787" s="103"/>
      <c r="AM787" s="103"/>
      <c r="AN787" s="103"/>
      <c r="AO787" s="103"/>
      <c r="AP787" s="103"/>
      <c r="AQ787" s="103"/>
      <c r="AR787" s="103"/>
    </row>
    <row r="788" spans="33:44" ht="12.75" customHeight="1">
      <c r="AG788" s="103"/>
      <c r="AH788" s="103"/>
      <c r="AI788" s="103"/>
      <c r="AJ788" s="103"/>
      <c r="AK788" s="103"/>
      <c r="AL788" s="103"/>
      <c r="AM788" s="103"/>
      <c r="AN788" s="103"/>
      <c r="AO788" s="103"/>
      <c r="AP788" s="103"/>
      <c r="AQ788" s="103"/>
      <c r="AR788" s="103"/>
    </row>
    <row r="789" spans="33:44" ht="12.75" customHeight="1">
      <c r="AG789" s="103"/>
      <c r="AH789" s="103"/>
      <c r="AI789" s="103"/>
      <c r="AJ789" s="103"/>
      <c r="AK789" s="103"/>
      <c r="AL789" s="103"/>
      <c r="AM789" s="103"/>
      <c r="AN789" s="103"/>
      <c r="AO789" s="103"/>
      <c r="AP789" s="103"/>
      <c r="AQ789" s="103"/>
      <c r="AR789" s="103"/>
    </row>
    <row r="790" spans="33:44" ht="12.75" customHeight="1">
      <c r="AG790" s="103"/>
      <c r="AH790" s="103"/>
      <c r="AI790" s="103"/>
      <c r="AJ790" s="103"/>
      <c r="AK790" s="103"/>
      <c r="AL790" s="103"/>
      <c r="AM790" s="103"/>
      <c r="AN790" s="103"/>
      <c r="AO790" s="103"/>
      <c r="AP790" s="103"/>
      <c r="AQ790" s="103"/>
      <c r="AR790" s="103"/>
    </row>
    <row r="791" spans="33:44" ht="12.75" customHeight="1">
      <c r="AG791" s="103"/>
      <c r="AH791" s="103"/>
      <c r="AI791" s="103"/>
      <c r="AJ791" s="103"/>
      <c r="AK791" s="103"/>
      <c r="AL791" s="103"/>
      <c r="AM791" s="103"/>
      <c r="AN791" s="103"/>
      <c r="AO791" s="103"/>
      <c r="AP791" s="103"/>
      <c r="AQ791" s="103"/>
      <c r="AR791" s="103"/>
    </row>
    <row r="792" spans="33:44" ht="12.75" customHeight="1">
      <c r="AG792" s="103"/>
      <c r="AH792" s="103"/>
      <c r="AI792" s="103"/>
      <c r="AJ792" s="103"/>
      <c r="AK792" s="103"/>
      <c r="AL792" s="103"/>
      <c r="AM792" s="103"/>
      <c r="AN792" s="103"/>
      <c r="AO792" s="103"/>
      <c r="AP792" s="103"/>
      <c r="AQ792" s="103"/>
      <c r="AR792" s="103"/>
    </row>
    <row r="793" spans="33:44" ht="12.75" customHeight="1">
      <c r="AG793" s="103"/>
      <c r="AH793" s="103"/>
      <c r="AI793" s="103"/>
      <c r="AJ793" s="103"/>
      <c r="AK793" s="103"/>
      <c r="AL793" s="103"/>
      <c r="AM793" s="103"/>
      <c r="AN793" s="103"/>
      <c r="AO793" s="103"/>
      <c r="AP793" s="103"/>
      <c r="AQ793" s="103"/>
      <c r="AR793" s="103"/>
    </row>
    <row r="794" spans="33:44" ht="12.75" customHeight="1">
      <c r="AG794" s="103"/>
      <c r="AH794" s="103"/>
      <c r="AI794" s="103"/>
      <c r="AJ794" s="103"/>
      <c r="AK794" s="103"/>
      <c r="AL794" s="103"/>
      <c r="AM794" s="103"/>
      <c r="AN794" s="103"/>
      <c r="AO794" s="103"/>
      <c r="AP794" s="103"/>
      <c r="AQ794" s="103"/>
      <c r="AR794" s="103"/>
    </row>
    <row r="795" spans="33:44" ht="12.75" customHeight="1">
      <c r="AG795" s="103"/>
      <c r="AH795" s="103"/>
      <c r="AI795" s="103"/>
      <c r="AJ795" s="103"/>
      <c r="AK795" s="103"/>
      <c r="AL795" s="103"/>
      <c r="AM795" s="103"/>
      <c r="AN795" s="103"/>
      <c r="AO795" s="103"/>
      <c r="AP795" s="103"/>
      <c r="AQ795" s="103"/>
      <c r="AR795" s="103"/>
    </row>
    <row r="796" spans="33:44" ht="12.75" customHeight="1">
      <c r="AG796" s="103"/>
      <c r="AH796" s="103"/>
      <c r="AI796" s="103"/>
      <c r="AJ796" s="103"/>
      <c r="AK796" s="103"/>
      <c r="AL796" s="103"/>
      <c r="AM796" s="103"/>
      <c r="AN796" s="103"/>
      <c r="AO796" s="103"/>
      <c r="AP796" s="103"/>
      <c r="AQ796" s="103"/>
      <c r="AR796" s="103"/>
    </row>
    <row r="797" spans="33:44" ht="12.75" customHeight="1">
      <c r="AG797" s="103"/>
      <c r="AH797" s="103"/>
      <c r="AI797" s="103"/>
      <c r="AJ797" s="103"/>
      <c r="AK797" s="103"/>
      <c r="AL797" s="103"/>
      <c r="AM797" s="103"/>
      <c r="AN797" s="103"/>
      <c r="AO797" s="103"/>
      <c r="AP797" s="103"/>
      <c r="AQ797" s="103"/>
      <c r="AR797" s="103"/>
    </row>
    <row r="798" spans="33:44" ht="12.75" customHeight="1">
      <c r="AG798" s="103"/>
      <c r="AH798" s="103"/>
      <c r="AI798" s="103"/>
      <c r="AJ798" s="103"/>
      <c r="AK798" s="103"/>
      <c r="AL798" s="103"/>
      <c r="AM798" s="103"/>
      <c r="AN798" s="103"/>
      <c r="AO798" s="103"/>
      <c r="AP798" s="103"/>
      <c r="AQ798" s="103"/>
      <c r="AR798" s="103"/>
    </row>
    <row r="799" spans="33:44" ht="12.75" customHeight="1">
      <c r="AG799" s="103"/>
      <c r="AH799" s="103"/>
      <c r="AI799" s="103"/>
      <c r="AJ799" s="103"/>
      <c r="AK799" s="103"/>
      <c r="AL799" s="103"/>
      <c r="AM799" s="103"/>
      <c r="AN799" s="103"/>
      <c r="AO799" s="103"/>
      <c r="AP799" s="103"/>
      <c r="AQ799" s="103"/>
      <c r="AR799" s="103"/>
    </row>
    <row r="800" spans="33:44" ht="12.75" customHeight="1">
      <c r="AG800" s="103"/>
      <c r="AH800" s="103"/>
      <c r="AI800" s="103"/>
      <c r="AJ800" s="103"/>
      <c r="AK800" s="103"/>
      <c r="AL800" s="103"/>
      <c r="AM800" s="103"/>
      <c r="AN800" s="103"/>
      <c r="AO800" s="103"/>
      <c r="AP800" s="103"/>
      <c r="AQ800" s="103"/>
      <c r="AR800" s="103"/>
    </row>
    <row r="801" spans="1:51" ht="12.75" customHeight="1">
      <c r="AG801" s="103"/>
      <c r="AH801" s="103"/>
      <c r="AI801" s="103"/>
      <c r="AJ801" s="103"/>
      <c r="AK801" s="103"/>
      <c r="AL801" s="103"/>
      <c r="AM801" s="103"/>
      <c r="AN801" s="103"/>
      <c r="AO801" s="103"/>
      <c r="AP801" s="103"/>
      <c r="AQ801" s="103"/>
      <c r="AR801" s="103"/>
    </row>
    <row r="802" spans="1:51" s="103" customFormat="1"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S802" s="138"/>
      <c r="AT802" s="138"/>
      <c r="AU802" s="138"/>
      <c r="AV802" s="138"/>
      <c r="AW802" s="138"/>
      <c r="AX802" s="138"/>
    </row>
    <row r="803" spans="1:51" s="103" customFormat="1"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S803" s="138"/>
      <c r="AT803" s="138"/>
      <c r="AU803" s="138"/>
      <c r="AV803" s="138"/>
      <c r="AW803" s="138"/>
      <c r="AX803" s="138"/>
      <c r="AY803"/>
    </row>
    <row r="804" spans="1:51" s="103" customFormat="1"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S804" s="138"/>
      <c r="AT804" s="138"/>
      <c r="AU804" s="138"/>
      <c r="AV804" s="138"/>
      <c r="AW804" s="138"/>
      <c r="AX804" s="138"/>
      <c r="AY804"/>
    </row>
  </sheetData>
  <mergeCells count="218">
    <mergeCell ref="U48:X48"/>
    <mergeCell ref="Y48:AB48"/>
    <mergeCell ref="A1:AF1"/>
    <mergeCell ref="A113:AF113"/>
    <mergeCell ref="A105:AF105"/>
    <mergeCell ref="A106:AF106"/>
    <mergeCell ref="A107:AF107"/>
    <mergeCell ref="A108:AF108"/>
    <mergeCell ref="A101:AF101"/>
    <mergeCell ref="A97:AF97"/>
    <mergeCell ref="A98:AF98"/>
    <mergeCell ref="A99:AF99"/>
    <mergeCell ref="A100:AF100"/>
    <mergeCell ref="A93:AF93"/>
    <mergeCell ref="A94:AF94"/>
    <mergeCell ref="A95:AF95"/>
    <mergeCell ref="A96:AF96"/>
    <mergeCell ref="A89:AF89"/>
    <mergeCell ref="A90:AF90"/>
    <mergeCell ref="A91:AF91"/>
    <mergeCell ref="A92:AF92"/>
    <mergeCell ref="A85:AF85"/>
    <mergeCell ref="A86:AF86"/>
    <mergeCell ref="A87:AF87"/>
    <mergeCell ref="A114:AF114"/>
    <mergeCell ref="A115:AF115"/>
    <mergeCell ref="A109:AF109"/>
    <mergeCell ref="A110:AF110"/>
    <mergeCell ref="A111:AF111"/>
    <mergeCell ref="A112:AF112"/>
    <mergeCell ref="A102:AF102"/>
    <mergeCell ref="A103:AF103"/>
    <mergeCell ref="A104:AF104"/>
    <mergeCell ref="A88:AF88"/>
    <mergeCell ref="A81:AF81"/>
    <mergeCell ref="A82:AF82"/>
    <mergeCell ref="A83:AF83"/>
    <mergeCell ref="A84:AF84"/>
    <mergeCell ref="A77:AF77"/>
    <mergeCell ref="A78:AF78"/>
    <mergeCell ref="A79:AF79"/>
    <mergeCell ref="A80:AF80"/>
    <mergeCell ref="A73:AF73"/>
    <mergeCell ref="A74:AF74"/>
    <mergeCell ref="A75:AF75"/>
    <mergeCell ref="A76:AF76"/>
    <mergeCell ref="R4:X4"/>
    <mergeCell ref="R5:X5"/>
    <mergeCell ref="Y5:AF5"/>
    <mergeCell ref="Y4:AF4"/>
    <mergeCell ref="A71:AF71"/>
    <mergeCell ref="A72:AF72"/>
    <mergeCell ref="A67:AF67"/>
    <mergeCell ref="A68:AF68"/>
    <mergeCell ref="A69:AF69"/>
    <mergeCell ref="A70:AF70"/>
    <mergeCell ref="G9:S9"/>
    <mergeCell ref="G7:X7"/>
    <mergeCell ref="T8:AF8"/>
    <mergeCell ref="T9:AF9"/>
    <mergeCell ref="Y7:AF7"/>
    <mergeCell ref="U46:X46"/>
    <mergeCell ref="Y46:AB46"/>
    <mergeCell ref="AC46:AF46"/>
    <mergeCell ref="Q44:T44"/>
    <mergeCell ref="Q45:T45"/>
    <mergeCell ref="U40:X40"/>
    <mergeCell ref="Y45:AB45"/>
    <mergeCell ref="AC45:AF45"/>
    <mergeCell ref="U47:X47"/>
    <mergeCell ref="Y47:AB47"/>
    <mergeCell ref="AC47:AF47"/>
    <mergeCell ref="A64:AF64"/>
    <mergeCell ref="A65:AF65"/>
    <mergeCell ref="A66:AF66"/>
    <mergeCell ref="A59:AF59"/>
    <mergeCell ref="A60:AF60"/>
    <mergeCell ref="A61:AF61"/>
    <mergeCell ref="A62:AF62"/>
    <mergeCell ref="A63:AF63"/>
    <mergeCell ref="U49:X49"/>
    <mergeCell ref="Y49:AB49"/>
    <mergeCell ref="AC49:AF49"/>
    <mergeCell ref="U50:X50"/>
    <mergeCell ref="Y50:AB50"/>
    <mergeCell ref="AC50:AF50"/>
    <mergeCell ref="Q49:T49"/>
    <mergeCell ref="Q50:T50"/>
    <mergeCell ref="A58:AF58"/>
    <mergeCell ref="Q48:T48"/>
    <mergeCell ref="AC48:AF48"/>
    <mergeCell ref="A52:AC52"/>
    <mergeCell ref="AD52:AF52"/>
    <mergeCell ref="AD53:AF53"/>
    <mergeCell ref="A51:AF51"/>
    <mergeCell ref="A42:P42"/>
    <mergeCell ref="Q39:T39"/>
    <mergeCell ref="U39:X39"/>
    <mergeCell ref="Y39:AB39"/>
    <mergeCell ref="AC39:AF39"/>
    <mergeCell ref="Q43:T43"/>
    <mergeCell ref="A43:P43"/>
    <mergeCell ref="U44:X44"/>
    <mergeCell ref="Y44:AB44"/>
    <mergeCell ref="AC44:AF44"/>
    <mergeCell ref="Y40:AB40"/>
    <mergeCell ref="AC40:AF40"/>
    <mergeCell ref="A39:P39"/>
    <mergeCell ref="A40:P40"/>
    <mergeCell ref="A41:P41"/>
    <mergeCell ref="Q47:T47"/>
    <mergeCell ref="Q46:T46"/>
    <mergeCell ref="Q40:T40"/>
    <mergeCell ref="Q42:T42"/>
    <mergeCell ref="I29:J30"/>
    <mergeCell ref="A29:H30"/>
    <mergeCell ref="I33:J34"/>
    <mergeCell ref="I27:J28"/>
    <mergeCell ref="K27:L28"/>
    <mergeCell ref="A27:H28"/>
    <mergeCell ref="K35:L36"/>
    <mergeCell ref="A50:P50"/>
    <mergeCell ref="A49:P49"/>
    <mergeCell ref="A48:P48"/>
    <mergeCell ref="A44:P44"/>
    <mergeCell ref="A45:P45"/>
    <mergeCell ref="A47:P47"/>
    <mergeCell ref="A46:P46"/>
    <mergeCell ref="K29:L30"/>
    <mergeCell ref="A37:AF37"/>
    <mergeCell ref="Q41:AF41"/>
    <mergeCell ref="U42:X42"/>
    <mergeCell ref="Y42:AB42"/>
    <mergeCell ref="U45:X45"/>
    <mergeCell ref="AC42:AF42"/>
    <mergeCell ref="U43:X43"/>
    <mergeCell ref="Y43:AB43"/>
    <mergeCell ref="AC43:AF43"/>
    <mergeCell ref="Q33:AF33"/>
    <mergeCell ref="Q34:AF34"/>
    <mergeCell ref="Q35:AF35"/>
    <mergeCell ref="Q36:AF36"/>
    <mergeCell ref="I35:J36"/>
    <mergeCell ref="A33:H34"/>
    <mergeCell ref="A35:H36"/>
    <mergeCell ref="I31:J32"/>
    <mergeCell ref="A31:H32"/>
    <mergeCell ref="K31:L32"/>
    <mergeCell ref="K33:L34"/>
    <mergeCell ref="Q24:AF24"/>
    <mergeCell ref="AC56:AF57"/>
    <mergeCell ref="A54:C55"/>
    <mergeCell ref="A56:C57"/>
    <mergeCell ref="D54:AB55"/>
    <mergeCell ref="D56:AB57"/>
    <mergeCell ref="AC54:AF55"/>
    <mergeCell ref="A26:P26"/>
    <mergeCell ref="Q25:AF25"/>
    <mergeCell ref="A53:AC53"/>
    <mergeCell ref="A24:P24"/>
    <mergeCell ref="A25:B25"/>
    <mergeCell ref="C25:D25"/>
    <mergeCell ref="E25:H25"/>
    <mergeCell ref="I25:P25"/>
    <mergeCell ref="Q26:AF26"/>
    <mergeCell ref="Q27:AF27"/>
    <mergeCell ref="Q28:AF28"/>
    <mergeCell ref="Q29:AF29"/>
    <mergeCell ref="Q30:AF30"/>
    <mergeCell ref="Q31:AF31"/>
    <mergeCell ref="Q32:AF32"/>
    <mergeCell ref="A38:E38"/>
    <mergeCell ref="F38:AF38"/>
    <mergeCell ref="A22:P22"/>
    <mergeCell ref="A23:P23"/>
    <mergeCell ref="A21:P21"/>
    <mergeCell ref="Q21:AF21"/>
    <mergeCell ref="Q22:AF22"/>
    <mergeCell ref="Q23:AF23"/>
    <mergeCell ref="Q19:AF19"/>
    <mergeCell ref="A20:P20"/>
    <mergeCell ref="Q20:AF20"/>
    <mergeCell ref="A19:H19"/>
    <mergeCell ref="I19:P19"/>
    <mergeCell ref="A13:P13"/>
    <mergeCell ref="Q18:AF18"/>
    <mergeCell ref="I14:P14"/>
    <mergeCell ref="Q13:AF13"/>
    <mergeCell ref="A15:H15"/>
    <mergeCell ref="I15:P15"/>
    <mergeCell ref="Q16:X16"/>
    <mergeCell ref="Y16:AF16"/>
    <mergeCell ref="Q17:X17"/>
    <mergeCell ref="A17:P17"/>
    <mergeCell ref="Q14:X14"/>
    <mergeCell ref="Y14:AF14"/>
    <mergeCell ref="Q15:X15"/>
    <mergeCell ref="Y15:AF15"/>
    <mergeCell ref="A16:P16"/>
    <mergeCell ref="A14:H14"/>
    <mergeCell ref="Y17:AF17"/>
    <mergeCell ref="A18:H18"/>
    <mergeCell ref="I18:P18"/>
    <mergeCell ref="A11:K11"/>
    <mergeCell ref="L11:U11"/>
    <mergeCell ref="V11:AF11"/>
    <mergeCell ref="A12:E12"/>
    <mergeCell ref="V12:AF12"/>
    <mergeCell ref="A2:AF2"/>
    <mergeCell ref="A10:AF10"/>
    <mergeCell ref="F12:K12"/>
    <mergeCell ref="L12:U12"/>
    <mergeCell ref="G8:S8"/>
    <mergeCell ref="G3:AF3"/>
    <mergeCell ref="G4:Q4"/>
    <mergeCell ref="G5:Q5"/>
    <mergeCell ref="G6:X6"/>
    <mergeCell ref="Y6:AF6"/>
  </mergeCells>
  <phoneticPr fontId="2" type="noConversion"/>
  <dataValidations disablePrompts="1" count="18">
    <dataValidation type="whole" allowBlank="1" showInputMessage="1" showErrorMessage="1" errorTitle="MAXIMUM TRAIN SPEED" error="Expected values is from 5 to 79 MPH." sqref="A19:H19" xr:uid="{00000000-0002-0000-0300-000000000000}">
      <formula1>5</formula1>
      <formula2>79</formula2>
    </dataValidation>
    <dataValidation type="whole" allowBlank="1" showInputMessage="1" showErrorMessage="1" errorTitle="NUMBER OF TRACKS" error="A value from 1 to 9 is expected." sqref="I19:P19" xr:uid="{00000000-0002-0000-0300-000001000000}">
      <formula1>1</formula1>
      <formula2>9</formula2>
    </dataValidation>
    <dataValidation allowBlank="1" showInputMessage="1" showErrorMessage="1" errorTitle="TRAIN DETECTOR MODEL/TYPE" error="This field is limited to a maximum of 34 characters." promptTitle="TRAIN DETECTOR MODEL/TYPE" prompt="Enter model of train detection equipment and type of operation_x000a_(Motion sensor, constant warning time, etc.)" sqref="A17:P17" xr:uid="{00000000-0002-0000-0300-000002000000}"/>
    <dataValidation type="date" allowBlank="1" showInputMessage="1" showErrorMessage="1" errorTitle="INSPECTION DATE" error="Date entered is invalid." sqref="AC56:AF57" xr:uid="{00000000-0002-0000-0300-000003000000}">
      <formula1>32874</formula1>
      <formula2>47848</formula2>
    </dataValidation>
    <dataValidation type="date" allowBlank="1" showInputMessage="1" showErrorMessage="1" errorTitle="DATE OF RAILROAD PLANS" error="Date entered is invalid." sqref="A23:P23" xr:uid="{00000000-0002-0000-0300-000004000000}">
      <formula1>1</formula1>
      <formula2>47848</formula2>
    </dataValidation>
    <dataValidation type="whole" allowBlank="1" showInputMessage="1" showErrorMessage="1" errorTitle="ISLAND LENGTH" error="Should be less than 1000 feet." sqref="C25:D25" xr:uid="{00000000-0002-0000-0300-000005000000}">
      <formula1>0</formula1>
      <formula2>999</formula2>
    </dataValidation>
    <dataValidation type="decimal" allowBlank="1" showInputMessage="1" showErrorMessage="1" errorTitle="SIGNAL TIMING" error="Value entered must be between 0.0 and 99.9." sqref="I27:J36" xr:uid="{00000000-0002-0000-0300-000006000000}">
      <formula1>0</formula1>
      <formula2>99.9</formula2>
    </dataValidation>
    <dataValidation type="whole" allowBlank="1" showInputMessage="1" showErrorMessage="1" errorTitle="CUMULATIVE TIME" error="Data entered must be between 0 and 255." sqref="Q42:AF43 Q46:AF47" xr:uid="{00000000-0002-0000-0300-000007000000}">
      <formula1>0</formula1>
      <formula2>255</formula2>
    </dataValidation>
    <dataValidation type="list" allowBlank="1" showInputMessage="1" showErrorMessage="1" errorTitle="RAILROAD ACTIVE WARNING DEVICES" error="Select pull-down menu for valid entries." sqref="A15:H15" xr:uid="{00000000-0002-0000-0300-000008000000}">
      <formula1>$AT$4:$AT$5</formula1>
    </dataValidation>
    <dataValidation type="list" allowBlank="1" showInputMessage="1" showErrorMessage="1" errorTitle="CONTROLLER OPERATION" error="Valid entries are Actuated and Pretimed." sqref="Y15:AF15" xr:uid="{00000000-0002-0000-0300-000009000000}">
      <formula1>$AU$4:$AU$5</formula1>
    </dataValidation>
    <dataValidation type="list" allowBlank="1" showInputMessage="1" showErrorMessage="1" errorTitle="DIRECTION OF TRAVEL" error="Date entered is invalid." sqref="Q40:AF40" xr:uid="{00000000-0002-0000-0300-00000A000000}">
      <formula1>$AW$4:$AW$8</formula1>
    </dataValidation>
    <dataValidation type="list" allowBlank="1" showInputMessage="1" showErrorMessage="1" errorTitle="ACTIVE WARNING DEVICES WORKING?" error="Enter Yes or No.  If not working correctly,_x000a_enter additional information in Notes section." sqref="I15:P15" xr:uid="{00000000-0002-0000-0300-00000B000000}">
      <formula1>$AX$4:$AX$6</formula1>
    </dataValidation>
    <dataValidation type="list" allowBlank="1" showInputMessage="1" showErrorMessage="1" errorTitle="EVP PRESENT?" error="Enter Yes or No.  If a special situation,_x000a_enter additional information in Notes section." sqref="Q17" xr:uid="{00000000-0002-0000-0300-00000C000000}">
      <formula1>$AX$4:$AX$6</formula1>
    </dataValidation>
    <dataValidation type="list" allowBlank="1" showInputMessage="1" showErrorMessage="1" errorTitle="EVP LIGHTS PRESENT?" error="Entry is not valid." promptTitle="EVP LIGHTS PRESENT?" prompt="Enter &quot;N/A&quot; if no EVP is present." sqref="Y17" xr:uid="{00000000-0002-0000-0300-00000D000000}">
      <formula1>$AX$4:$AX$7</formula1>
    </dataValidation>
    <dataValidation type="list" allowBlank="1" showInputMessage="1" showErrorMessage="1" errorTitle="MANUAL PREEMPTION SWITCH" error="Data entered is invalid." sqref="Q21:AF21" xr:uid="{00000000-0002-0000-0300-00000E000000}">
      <formula1>$AX$4:$AX$7</formula1>
    </dataValidation>
    <dataValidation type="list" allowBlank="1" showInputMessage="1" showErrorMessage="1" errorTitle="LOOPS UPSTREAM OF TRACKS?" error="Data entered is invalid." sqref="Q23:AF23" xr:uid="{00000000-0002-0000-0300-00000F000000}">
      <formula1>$AX$4:$AX$7</formula1>
    </dataValidation>
    <dataValidation type="list" allowBlank="1" showInputMessage="1" showErrorMessage="1" errorTitle="TIME PROVIDED ADEQUATE?" error="Data entered is invalid." sqref="AD53" xr:uid="{00000000-0002-0000-0300-000010000000}">
      <formula1>$AX$4:$AX$7</formula1>
    </dataValidation>
    <dataValidation type="list" allowBlank="1" showInputMessage="1" showErrorMessage="1" errorTitle="EQUIPMENT FUNCTION" error="Data entered is invalid." sqref="Q49:AF50" xr:uid="{00000000-0002-0000-0300-000011000000}">
      <formula1>$AX$4:$AX$7</formula1>
    </dataValidation>
  </dataValidations>
  <printOptions horizontalCentered="1"/>
  <pageMargins left="0" right="0" top="0.75" bottom="0" header="0" footer="0"/>
  <pageSetup orientation="portrait" r:id="rId1"/>
  <headerFooter alignWithMargins="0">
    <oddHeader>&amp;R&amp;8Version 11/21/2007</oddHeader>
  </headerFooter>
  <rowBreaks count="1" manualBreakCount="1">
    <brk id="57" max="31"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0747-9F6C-45A9-82A7-52C03DBB96A0}">
  <dimension ref="A1:BZ1113"/>
  <sheetViews>
    <sheetView topLeftCell="A27" zoomScale="130" zoomScaleNormal="130" workbookViewId="0">
      <selection activeCell="B55" sqref="B55"/>
    </sheetView>
  </sheetViews>
  <sheetFormatPr defaultRowHeight="12.75"/>
  <cols>
    <col min="1" max="1" width="5.42578125" style="39" bestFit="1" customWidth="1"/>
    <col min="2" max="2" width="81.28515625" style="8" customWidth="1"/>
    <col min="3" max="3" width="1.7109375" style="8" customWidth="1"/>
    <col min="4" max="4" width="21.85546875" style="9" customWidth="1"/>
    <col min="5" max="5" width="23.5703125" style="9" customWidth="1"/>
    <col min="6" max="6" width="23.42578125" style="3" customWidth="1"/>
    <col min="7" max="26" width="9.140625" style="3" customWidth="1"/>
    <col min="27" max="27" width="3.5703125" style="34" customWidth="1"/>
    <col min="28" max="28" width="5.42578125" style="4" customWidth="1"/>
    <col min="29" max="51" width="3.5703125" style="1" customWidth="1"/>
    <col min="52" max="52" width="3.5703125" style="28" customWidth="1"/>
    <col min="53" max="53" width="25.5703125" style="83" customWidth="1"/>
    <col min="63" max="63" width="17.28515625" bestFit="1" customWidth="1"/>
    <col min="64" max="64" width="12.5703125" bestFit="1" customWidth="1"/>
    <col min="65" max="65" width="21.85546875" style="14" bestFit="1" customWidth="1"/>
    <col min="66" max="66" width="16.5703125" style="14" bestFit="1" customWidth="1"/>
    <col min="67" max="67" width="8.42578125" style="14" bestFit="1" customWidth="1"/>
    <col min="68" max="68" width="8.42578125" style="14" customWidth="1"/>
    <col min="69" max="69" width="14.140625" style="3" bestFit="1" customWidth="1"/>
    <col min="70" max="70" width="14.5703125" style="14" bestFit="1" customWidth="1"/>
    <col min="71" max="71" width="9.42578125" style="39" bestFit="1" customWidth="1"/>
    <col min="72" max="72" width="6.5703125" style="39" bestFit="1" customWidth="1"/>
    <col min="73" max="73" width="11.42578125" style="39" bestFit="1" customWidth="1"/>
    <col min="74" max="74" width="11.5703125" style="3" bestFit="1" customWidth="1"/>
    <col min="75" max="75" width="5.140625" style="3" bestFit="1" customWidth="1"/>
    <col min="76" max="76" width="4" style="3" customWidth="1"/>
    <col min="77" max="77" width="6.140625" style="3" bestFit="1" customWidth="1"/>
    <col min="78" max="78" width="130.85546875" style="3" bestFit="1" customWidth="1"/>
  </cols>
  <sheetData>
    <row r="1" spans="1:78">
      <c r="A1" s="235" t="str">
        <f>"PREEMPTION TIMING DATA ENTRY SECTION."</f>
        <v>PREEMPTION TIMING DATA ENTRY SECTION.</v>
      </c>
      <c r="B1" s="235"/>
      <c r="C1" s="235"/>
      <c r="D1" s="235"/>
      <c r="E1" s="235"/>
      <c r="F1" s="148" t="s">
        <v>1171</v>
      </c>
      <c r="G1" s="240" t="s">
        <v>1190</v>
      </c>
      <c r="H1" s="240"/>
      <c r="I1" s="240"/>
      <c r="J1" s="240"/>
      <c r="K1" s="240"/>
      <c r="L1" s="240"/>
      <c r="M1" s="240"/>
      <c r="N1" s="240"/>
      <c r="O1" s="240"/>
      <c r="P1" s="240"/>
      <c r="Q1" s="240"/>
      <c r="BK1" s="151" t="s">
        <v>1318</v>
      </c>
      <c r="BL1" s="151" t="s">
        <v>1256</v>
      </c>
      <c r="BM1" s="52" t="s">
        <v>5</v>
      </c>
      <c r="BN1" s="52" t="s">
        <v>6</v>
      </c>
      <c r="BO1" s="61" t="s">
        <v>7</v>
      </c>
      <c r="BP1" s="61" t="s">
        <v>1091</v>
      </c>
      <c r="BQ1" s="52" t="s">
        <v>1040</v>
      </c>
      <c r="BR1" s="64" t="s">
        <v>921</v>
      </c>
      <c r="BS1" s="207" t="s">
        <v>1074</v>
      </c>
      <c r="BT1" s="208"/>
      <c r="BU1" s="209"/>
      <c r="BV1" s="78" t="s">
        <v>1076</v>
      </c>
      <c r="BW1" s="10"/>
      <c r="BX1" s="10"/>
      <c r="BY1" s="10"/>
      <c r="BZ1" s="10" t="str">
        <f>REPT(".",220)</f>
        <v>............................................................................................................................................................................................................................</v>
      </c>
    </row>
    <row r="2" spans="1:78">
      <c r="A2" s="235" t="str">
        <f>"THE COMPLETED PRINTABLE FORM, LOCATED IN AREA "&amp;ADDRESS(ROW(AB860),COLUMN(AB860),4)&amp;"-"&amp;ADDRESS(ROW(AY1061),COLUMN(AY1061),4)&amp;", CAN BE VIEWED BY SELECTING PRINT PREVIEW."</f>
        <v>THE COMPLETED PRINTABLE FORM, LOCATED IN AREA AB860-AY1061, CAN BE VIEWED BY SELECTING PRINT PREVIEW.</v>
      </c>
      <c r="B2" s="235"/>
      <c r="C2" s="235"/>
      <c r="D2" s="235"/>
      <c r="E2" s="235"/>
      <c r="F2" s="148" t="s">
        <v>1188</v>
      </c>
      <c r="G2" s="127"/>
      <c r="H2" s="127"/>
      <c r="I2" s="127"/>
      <c r="J2" s="127"/>
      <c r="K2" s="127"/>
      <c r="L2" s="127"/>
      <c r="M2" s="127"/>
      <c r="N2" s="127"/>
      <c r="O2" s="127"/>
      <c r="P2" s="127"/>
      <c r="Q2" s="127"/>
      <c r="BK2" s="152" t="s">
        <v>1319</v>
      </c>
      <c r="BL2" s="152" t="s">
        <v>1257</v>
      </c>
      <c r="BM2" s="53" t="s">
        <v>18</v>
      </c>
      <c r="BN2" s="53" t="s">
        <v>8</v>
      </c>
      <c r="BO2" s="62" t="s">
        <v>4</v>
      </c>
      <c r="BP2" s="62" t="s">
        <v>1100</v>
      </c>
      <c r="BQ2" s="53" t="s">
        <v>1042</v>
      </c>
      <c r="BR2" s="15" t="s">
        <v>1052</v>
      </c>
      <c r="BS2" s="210" t="s">
        <v>1071</v>
      </c>
      <c r="BT2" s="211"/>
      <c r="BU2" s="212"/>
      <c r="BV2" s="79" t="s">
        <v>1077</v>
      </c>
      <c r="BW2" s="10"/>
      <c r="BX2" s="10"/>
      <c r="BY2" s="10" t="s">
        <v>1056</v>
      </c>
      <c r="BZ2" s="10" t="s">
        <v>1033</v>
      </c>
    </row>
    <row r="3" spans="1:78">
      <c r="A3" s="211" t="s">
        <v>1088</v>
      </c>
      <c r="B3" s="211"/>
      <c r="C3" s="211"/>
      <c r="D3" s="211"/>
      <c r="E3" s="211"/>
      <c r="F3" s="148" t="s">
        <v>1187</v>
      </c>
      <c r="G3" s="127"/>
      <c r="H3" s="127"/>
      <c r="I3" s="127"/>
      <c r="J3" s="127"/>
      <c r="K3" s="127"/>
      <c r="L3" s="127"/>
      <c r="M3" s="127"/>
      <c r="N3" s="127"/>
      <c r="O3" s="127"/>
      <c r="P3" s="127"/>
      <c r="Q3" s="127"/>
      <c r="BK3" s="153" t="s">
        <v>1320</v>
      </c>
      <c r="BL3" s="153" t="s">
        <v>1255</v>
      </c>
      <c r="BM3" s="53" t="s">
        <v>19</v>
      </c>
      <c r="BN3" s="53" t="s">
        <v>9</v>
      </c>
      <c r="BO3" s="62" t="s">
        <v>914</v>
      </c>
      <c r="BP3" s="62" t="s">
        <v>6</v>
      </c>
      <c r="BQ3" s="53" t="s">
        <v>1041</v>
      </c>
      <c r="BR3" s="15" t="s">
        <v>1053</v>
      </c>
      <c r="BS3" s="213" t="s">
        <v>1075</v>
      </c>
      <c r="BT3" s="214"/>
      <c r="BU3" s="215"/>
      <c r="BV3" s="80" t="s">
        <v>1078</v>
      </c>
      <c r="BW3" s="10"/>
      <c r="BX3" s="10"/>
      <c r="BY3" s="10">
        <v>1</v>
      </c>
      <c r="BZ3" s="10" t="s">
        <v>988</v>
      </c>
    </row>
    <row r="4" spans="1:78" ht="13.5" thickBot="1">
      <c r="A4" s="36"/>
      <c r="B4" s="11" t="s">
        <v>1254</v>
      </c>
      <c r="C4" s="36"/>
      <c r="D4" s="46" t="s">
        <v>1257</v>
      </c>
      <c r="E4" s="36"/>
      <c r="G4" s="127"/>
      <c r="H4" s="127"/>
      <c r="I4" s="127"/>
      <c r="J4" s="127"/>
      <c r="K4" s="127"/>
      <c r="L4" s="127"/>
      <c r="M4" s="127"/>
      <c r="N4" s="127"/>
      <c r="O4" s="127"/>
      <c r="P4" s="127"/>
      <c r="Q4" s="127"/>
      <c r="BL4" s="2"/>
      <c r="BM4" s="53" t="s">
        <v>20</v>
      </c>
      <c r="BN4" s="53" t="s">
        <v>10</v>
      </c>
      <c r="BO4" s="62" t="s">
        <v>915</v>
      </c>
      <c r="BP4" s="62" t="s">
        <v>5</v>
      </c>
      <c r="BQ4" s="54" t="s">
        <v>1043</v>
      </c>
      <c r="BR4" s="15" t="s">
        <v>1054</v>
      </c>
      <c r="BS4" s="70"/>
      <c r="BT4" s="65"/>
      <c r="BU4" s="69" t="s">
        <v>1064</v>
      </c>
      <c r="BV4" s="81">
        <v>0</v>
      </c>
      <c r="BW4" s="10"/>
      <c r="BX4" s="10"/>
      <c r="BY4" s="10">
        <f>BY3+1</f>
        <v>2</v>
      </c>
      <c r="BZ4" s="10" t="s">
        <v>934</v>
      </c>
    </row>
    <row r="5" spans="1:78" s="3" customFormat="1" ht="12.75" customHeight="1">
      <c r="A5" s="44"/>
      <c r="B5" s="11" t="s">
        <v>955</v>
      </c>
      <c r="C5" s="11"/>
      <c r="D5" s="45">
        <v>44518</v>
      </c>
      <c r="E5" s="44"/>
      <c r="F5" s="147" t="s">
        <v>1235</v>
      </c>
      <c r="G5" s="127"/>
      <c r="H5" s="127"/>
      <c r="I5" s="127"/>
      <c r="J5" s="127"/>
      <c r="K5" s="127"/>
      <c r="L5" s="127"/>
      <c r="M5" s="127"/>
      <c r="N5" s="127"/>
      <c r="O5" s="127"/>
      <c r="P5" s="127"/>
      <c r="Q5" s="127"/>
      <c r="AA5" s="29"/>
      <c r="AB5" s="149"/>
      <c r="AZ5" s="29"/>
      <c r="BA5" s="8"/>
      <c r="BL5" s="2"/>
      <c r="BM5" s="54" t="s">
        <v>21</v>
      </c>
      <c r="BN5" s="54" t="s">
        <v>11</v>
      </c>
      <c r="BO5" s="150" t="s">
        <v>916</v>
      </c>
      <c r="BP5" s="60" t="s">
        <v>1173</v>
      </c>
      <c r="BQ5" s="150" t="s">
        <v>1044</v>
      </c>
      <c r="BR5" s="54" t="s">
        <v>1055</v>
      </c>
      <c r="BS5" s="180"/>
      <c r="BT5" s="67"/>
      <c r="BU5" s="69" t="s">
        <v>1065</v>
      </c>
      <c r="BV5" s="117" t="s">
        <v>1170</v>
      </c>
      <c r="BW5" s="10"/>
      <c r="BX5" s="10"/>
      <c r="BY5" s="10">
        <f t="shared" ref="BY5:BY64" si="0">BY4+1</f>
        <v>3</v>
      </c>
      <c r="BZ5" s="10" t="s">
        <v>935</v>
      </c>
    </row>
    <row r="6" spans="1:78" ht="13.5" thickBot="1">
      <c r="A6" s="36"/>
      <c r="B6" s="11" t="s">
        <v>5</v>
      </c>
      <c r="C6" s="11"/>
      <c r="D6" s="168" t="s">
        <v>82</v>
      </c>
      <c r="E6" s="13"/>
      <c r="G6" s="127"/>
      <c r="H6" s="127"/>
      <c r="I6" s="127"/>
      <c r="J6" s="127"/>
      <c r="K6" s="127"/>
      <c r="L6" s="127"/>
      <c r="M6" s="127"/>
      <c r="N6" s="127"/>
      <c r="O6" s="127"/>
      <c r="P6" s="127"/>
      <c r="Q6" s="127"/>
      <c r="BL6" s="2"/>
      <c r="BM6" s="53" t="s">
        <v>22</v>
      </c>
      <c r="BN6" s="53" t="s">
        <v>12</v>
      </c>
      <c r="BO6" s="62" t="s">
        <v>917</v>
      </c>
      <c r="BP6" s="62"/>
      <c r="BQ6" s="54" t="s">
        <v>1045</v>
      </c>
      <c r="BR6" s="172" t="s">
        <v>1296</v>
      </c>
      <c r="BS6" s="71" t="s">
        <v>1067</v>
      </c>
      <c r="BT6" s="67" t="s">
        <v>1072</v>
      </c>
      <c r="BU6" s="69" t="s">
        <v>1068</v>
      </c>
      <c r="BV6" s="119" t="b">
        <f>(LEN(D98&amp;D99)&gt;0)</f>
        <v>1</v>
      </c>
      <c r="BW6" s="10"/>
      <c r="BX6" s="10"/>
      <c r="BY6" s="10">
        <f t="shared" si="0"/>
        <v>4</v>
      </c>
      <c r="BZ6" s="10" t="s">
        <v>1264</v>
      </c>
    </row>
    <row r="7" spans="1:78">
      <c r="A7" s="36"/>
      <c r="B7" s="11" t="s">
        <v>6</v>
      </c>
      <c r="C7" s="11"/>
      <c r="D7" s="168" t="s">
        <v>901</v>
      </c>
      <c r="E7" s="12"/>
      <c r="G7" s="127"/>
      <c r="H7" s="127"/>
      <c r="I7" s="127"/>
      <c r="J7" s="127"/>
      <c r="K7" s="127"/>
      <c r="L7" s="127"/>
      <c r="M7" s="127"/>
      <c r="N7" s="127"/>
      <c r="O7" s="127"/>
      <c r="P7" s="127"/>
      <c r="Q7" s="127"/>
      <c r="BL7" s="2"/>
      <c r="BM7" s="53" t="s">
        <v>23</v>
      </c>
      <c r="BN7" s="53" t="s">
        <v>13</v>
      </c>
      <c r="BO7" s="62" t="s">
        <v>918</v>
      </c>
      <c r="BP7" s="62"/>
      <c r="BQ7" s="54" t="s">
        <v>1046</v>
      </c>
      <c r="BR7" s="172" t="s">
        <v>1394</v>
      </c>
      <c r="BS7" s="72" t="s">
        <v>1066</v>
      </c>
      <c r="BT7" s="66" t="s">
        <v>1073</v>
      </c>
      <c r="BU7" s="69" t="s">
        <v>1069</v>
      </c>
      <c r="BV7" s="120" t="s">
        <v>1180</v>
      </c>
      <c r="BW7" s="10"/>
      <c r="BX7" s="10"/>
      <c r="BY7" s="10">
        <f t="shared" si="0"/>
        <v>5</v>
      </c>
      <c r="BZ7" s="10" t="s">
        <v>933</v>
      </c>
    </row>
    <row r="8" spans="1:78">
      <c r="A8" s="36"/>
      <c r="B8" s="11" t="s">
        <v>7</v>
      </c>
      <c r="C8" s="11"/>
      <c r="D8" s="46" t="s">
        <v>914</v>
      </c>
      <c r="E8" s="12"/>
      <c r="G8" s="127"/>
      <c r="H8" s="127"/>
      <c r="I8" s="127"/>
      <c r="J8" s="127"/>
      <c r="K8" s="127"/>
      <c r="L8" s="127"/>
      <c r="M8" s="127"/>
      <c r="N8" s="127"/>
      <c r="O8" s="127"/>
      <c r="P8" s="127"/>
      <c r="Q8" s="127"/>
      <c r="BL8" s="2"/>
      <c r="BM8" s="53" t="s">
        <v>24</v>
      </c>
      <c r="BN8" s="53" t="s">
        <v>14</v>
      </c>
      <c r="BO8" s="62" t="s">
        <v>919</v>
      </c>
      <c r="BP8" s="62"/>
      <c r="BQ8" s="54" t="s">
        <v>1047</v>
      </c>
      <c r="BR8" s="179" t="s">
        <v>1397</v>
      </c>
      <c r="BS8" s="73" t="s">
        <v>1060</v>
      </c>
      <c r="BT8" s="68">
        <v>73.5</v>
      </c>
      <c r="BU8" s="74">
        <v>1</v>
      </c>
      <c r="BV8" s="121" t="str">
        <f>IF(LEN(D36)=0,"",D36)</f>
        <v>WB-65</v>
      </c>
      <c r="BW8" s="10"/>
      <c r="BX8" s="10"/>
      <c r="BY8" s="10">
        <f t="shared" si="0"/>
        <v>6</v>
      </c>
      <c r="BZ8" s="10" t="s">
        <v>936</v>
      </c>
    </row>
    <row r="9" spans="1:78">
      <c r="A9" s="36"/>
      <c r="B9" s="11" t="s">
        <v>1172</v>
      </c>
      <c r="C9" s="11"/>
      <c r="D9" s="46" t="s">
        <v>6</v>
      </c>
      <c r="E9" s="12"/>
      <c r="G9" s="127"/>
      <c r="H9" s="127"/>
      <c r="I9" s="127"/>
      <c r="J9" s="127"/>
      <c r="K9" s="127"/>
      <c r="L9" s="127"/>
      <c r="M9" s="127"/>
      <c r="N9" s="127"/>
      <c r="O9" s="127"/>
      <c r="P9" s="127"/>
      <c r="Q9" s="127"/>
      <c r="BL9" s="2"/>
      <c r="BM9" s="53" t="s">
        <v>25</v>
      </c>
      <c r="BN9" s="57" t="s">
        <v>22</v>
      </c>
      <c r="BO9" s="63" t="s">
        <v>920</v>
      </c>
      <c r="BP9" s="118"/>
      <c r="BQ9" s="54" t="s">
        <v>1048</v>
      </c>
      <c r="BR9" s="15"/>
      <c r="BS9" s="73" t="s">
        <v>1164</v>
      </c>
      <c r="BT9" s="68">
        <v>45.5</v>
      </c>
      <c r="BU9" s="74">
        <v>1</v>
      </c>
      <c r="BV9" s="121" t="s">
        <v>1181</v>
      </c>
      <c r="BW9" s="10"/>
      <c r="BX9" s="10"/>
      <c r="BY9" s="10">
        <f t="shared" si="0"/>
        <v>7</v>
      </c>
      <c r="BZ9" s="10" t="s">
        <v>937</v>
      </c>
    </row>
    <row r="10" spans="1:78" ht="13.5" thickBot="1">
      <c r="A10" s="36"/>
      <c r="B10" s="11" t="s">
        <v>956</v>
      </c>
      <c r="C10" s="11"/>
      <c r="D10" s="168" t="s">
        <v>1298</v>
      </c>
      <c r="E10" s="12"/>
      <c r="G10" s="127"/>
      <c r="H10" s="127"/>
      <c r="I10" s="127"/>
      <c r="J10" s="127"/>
      <c r="K10" s="127"/>
      <c r="L10" s="127"/>
      <c r="M10" s="127"/>
      <c r="N10" s="127"/>
      <c r="O10" s="127"/>
      <c r="P10" s="127"/>
      <c r="Q10" s="127"/>
      <c r="BL10" s="2"/>
      <c r="BM10" s="53" t="s">
        <v>26</v>
      </c>
      <c r="BN10" s="57" t="s">
        <v>67</v>
      </c>
      <c r="BO10" s="16"/>
      <c r="BP10" s="16"/>
      <c r="BQ10" s="54"/>
      <c r="BR10" s="15"/>
      <c r="BS10" s="73" t="s">
        <v>1070</v>
      </c>
      <c r="BT10" s="68">
        <v>55</v>
      </c>
      <c r="BU10" s="74">
        <v>1</v>
      </c>
      <c r="BV10" s="122">
        <f>IF(LEN($BV$8)=0,"",IF(LEN(INDEX($BU:$BU,MATCH($BV$8,$BS:$BS,0)))=0,"",INDEX($BU:$BU,MATCH($BV$8,$BS:$BS,0))))</f>
        <v>1</v>
      </c>
      <c r="BW10" s="10"/>
      <c r="BX10" s="10"/>
      <c r="BY10" s="10">
        <f t="shared" si="0"/>
        <v>8</v>
      </c>
      <c r="BZ10" s="10" t="s">
        <v>938</v>
      </c>
    </row>
    <row r="11" spans="1:78">
      <c r="A11" s="36"/>
      <c r="B11" s="11" t="s">
        <v>957</v>
      </c>
      <c r="C11" s="11"/>
      <c r="D11" s="168" t="s">
        <v>1299</v>
      </c>
      <c r="E11" s="12"/>
      <c r="G11" s="127"/>
      <c r="H11" s="127"/>
      <c r="I11" s="127"/>
      <c r="J11" s="127"/>
      <c r="K11" s="127"/>
      <c r="L11" s="127"/>
      <c r="M11" s="127"/>
      <c r="N11" s="127"/>
      <c r="O11" s="127"/>
      <c r="P11" s="127"/>
      <c r="Q11" s="127"/>
      <c r="BL11" s="2"/>
      <c r="BM11" s="53" t="s">
        <v>27</v>
      </c>
      <c r="BN11" s="57" t="s">
        <v>73</v>
      </c>
      <c r="BO11" s="16"/>
      <c r="BP11" s="16"/>
      <c r="BQ11" s="54" t="s">
        <v>1049</v>
      </c>
      <c r="BR11" s="15"/>
      <c r="BS11" s="73" t="s">
        <v>1165</v>
      </c>
      <c r="BT11" s="68">
        <v>68.5</v>
      </c>
      <c r="BU11" s="74">
        <v>1</v>
      </c>
      <c r="BV11" s="10"/>
      <c r="BW11" s="10"/>
      <c r="BX11" s="10"/>
      <c r="BY11" s="10">
        <f t="shared" si="0"/>
        <v>9</v>
      </c>
      <c r="BZ11" s="10" t="s">
        <v>1265</v>
      </c>
    </row>
    <row r="12" spans="1:78">
      <c r="A12" s="36"/>
      <c r="B12" s="11" t="s">
        <v>1036</v>
      </c>
      <c r="C12" s="11"/>
      <c r="D12" s="168" t="s">
        <v>1300</v>
      </c>
      <c r="E12" s="12"/>
      <c r="G12" s="127"/>
      <c r="H12" s="127"/>
      <c r="I12" s="127"/>
      <c r="J12" s="127"/>
      <c r="K12" s="127"/>
      <c r="L12" s="127"/>
      <c r="M12" s="127"/>
      <c r="N12" s="127"/>
      <c r="O12" s="127"/>
      <c r="P12" s="127"/>
      <c r="Q12" s="127"/>
      <c r="BL12" s="2"/>
      <c r="BM12" s="53" t="s">
        <v>28</v>
      </c>
      <c r="BN12" s="57" t="s">
        <v>867</v>
      </c>
      <c r="BO12" s="16"/>
      <c r="BP12" s="16"/>
      <c r="BQ12" s="54">
        <f>IF(COUNTIF(BQ2:BQ9,D32)=0,0,INDEX(BQ14:BQ21,MATCH(D32,BQ2:BQ9,0)))</f>
        <v>1</v>
      </c>
      <c r="BR12" s="15"/>
      <c r="BS12" s="73" t="s">
        <v>1166</v>
      </c>
      <c r="BT12" s="68">
        <v>73.5</v>
      </c>
      <c r="BU12" s="74">
        <v>1</v>
      </c>
      <c r="BV12" s="10"/>
      <c r="BW12" s="10"/>
      <c r="BX12" s="10"/>
      <c r="BY12" s="10">
        <f t="shared" si="0"/>
        <v>10</v>
      </c>
      <c r="BZ12" s="10" t="s">
        <v>1266</v>
      </c>
    </row>
    <row r="13" spans="1:78">
      <c r="A13" s="36"/>
      <c r="B13" s="11" t="s">
        <v>1037</v>
      </c>
      <c r="C13" s="11"/>
      <c r="D13" s="168" t="s">
        <v>1301</v>
      </c>
      <c r="E13" s="12"/>
      <c r="G13" s="127"/>
      <c r="H13" s="127"/>
      <c r="I13" s="127"/>
      <c r="J13" s="127"/>
      <c r="K13" s="127"/>
      <c r="L13" s="127"/>
      <c r="M13" s="127"/>
      <c r="N13" s="127"/>
      <c r="O13" s="127"/>
      <c r="P13" s="127"/>
      <c r="Q13" s="127"/>
      <c r="BL13" s="2"/>
      <c r="BM13" s="53" t="s">
        <v>29</v>
      </c>
      <c r="BN13" s="57" t="s">
        <v>868</v>
      </c>
      <c r="BO13" s="16"/>
      <c r="BP13" s="16"/>
      <c r="BQ13" s="54"/>
      <c r="BR13" s="15"/>
      <c r="BS13" s="73" t="s">
        <v>1167</v>
      </c>
      <c r="BT13" s="68">
        <v>73.3</v>
      </c>
      <c r="BU13" s="74">
        <v>1</v>
      </c>
      <c r="BV13" s="10"/>
      <c r="BW13" s="10"/>
      <c r="BX13" s="10"/>
      <c r="BY13" s="10">
        <f t="shared" si="0"/>
        <v>11</v>
      </c>
      <c r="BZ13" s="10" t="s">
        <v>945</v>
      </c>
    </row>
    <row r="14" spans="1:78">
      <c r="A14" s="36"/>
      <c r="B14" s="11" t="s">
        <v>1038</v>
      </c>
      <c r="C14" s="11"/>
      <c r="D14" s="168" t="s">
        <v>1302</v>
      </c>
      <c r="E14" s="12"/>
      <c r="G14" s="127"/>
      <c r="H14" s="127"/>
      <c r="I14" s="127"/>
      <c r="J14" s="127"/>
      <c r="K14" s="127"/>
      <c r="L14" s="127"/>
      <c r="M14" s="127"/>
      <c r="N14" s="127"/>
      <c r="O14" s="127"/>
      <c r="P14" s="127"/>
      <c r="Q14" s="127"/>
      <c r="BL14" s="2"/>
      <c r="BM14" s="53" t="s">
        <v>30</v>
      </c>
      <c r="BN14" s="57" t="s">
        <v>94</v>
      </c>
      <c r="BO14" s="16"/>
      <c r="BP14" s="16"/>
      <c r="BQ14" s="54">
        <v>3</v>
      </c>
      <c r="BR14" s="15"/>
      <c r="BS14" s="73" t="s">
        <v>1168</v>
      </c>
      <c r="BT14" s="68">
        <v>104.8</v>
      </c>
      <c r="BU14" s="74">
        <v>1</v>
      </c>
      <c r="BV14" s="10"/>
      <c r="BW14" s="10"/>
      <c r="BX14" s="10"/>
      <c r="BY14" s="10">
        <f t="shared" si="0"/>
        <v>12</v>
      </c>
      <c r="BZ14" s="10" t="s">
        <v>946</v>
      </c>
    </row>
    <row r="15" spans="1:78">
      <c r="A15" s="36"/>
      <c r="B15" s="11" t="s">
        <v>1039</v>
      </c>
      <c r="C15" s="11"/>
      <c r="D15" s="168" t="s">
        <v>1303</v>
      </c>
      <c r="E15" s="12"/>
      <c r="G15" s="127"/>
      <c r="H15" s="127"/>
      <c r="I15" s="127"/>
      <c r="J15" s="127"/>
      <c r="K15" s="127"/>
      <c r="L15" s="127"/>
      <c r="M15" s="127"/>
      <c r="N15" s="127"/>
      <c r="O15" s="127"/>
      <c r="P15" s="127"/>
      <c r="Q15" s="127"/>
      <c r="BL15" s="2"/>
      <c r="BM15" s="53" t="s">
        <v>31</v>
      </c>
      <c r="BN15" s="57" t="s">
        <v>869</v>
      </c>
      <c r="BO15" s="16"/>
      <c r="BP15" s="16"/>
      <c r="BQ15" s="54">
        <v>6</v>
      </c>
      <c r="BR15" s="15"/>
      <c r="BS15" s="73" t="s">
        <v>1169</v>
      </c>
      <c r="BT15" s="68">
        <v>114</v>
      </c>
      <c r="BU15" s="74">
        <v>1</v>
      </c>
      <c r="BV15" s="10"/>
      <c r="BW15" s="10"/>
      <c r="BX15" s="10"/>
      <c r="BY15" s="10">
        <f t="shared" si="0"/>
        <v>13</v>
      </c>
      <c r="BZ15" s="10" t="s">
        <v>947</v>
      </c>
    </row>
    <row r="16" spans="1:78">
      <c r="A16" s="36"/>
      <c r="B16" s="11"/>
      <c r="C16" s="11"/>
      <c r="D16" s="12"/>
      <c r="E16" s="12"/>
      <c r="G16" s="127"/>
      <c r="H16" s="127"/>
      <c r="I16" s="127"/>
      <c r="J16" s="127"/>
      <c r="K16" s="127"/>
      <c r="L16" s="127"/>
      <c r="M16" s="127"/>
      <c r="N16" s="127"/>
      <c r="O16" s="127"/>
      <c r="P16" s="127"/>
      <c r="Q16" s="127"/>
      <c r="BL16" s="2"/>
      <c r="BM16" s="53" t="s">
        <v>32</v>
      </c>
      <c r="BN16" s="57" t="s">
        <v>138</v>
      </c>
      <c r="BO16" s="16"/>
      <c r="BP16" s="16"/>
      <c r="BQ16" s="54">
        <v>2</v>
      </c>
      <c r="BR16" s="15"/>
      <c r="BS16" s="73" t="s">
        <v>1156</v>
      </c>
      <c r="BT16" s="68">
        <v>19</v>
      </c>
      <c r="BU16" s="74"/>
      <c r="BV16" s="10"/>
      <c r="BW16" s="10"/>
      <c r="BX16" s="10"/>
      <c r="BY16" s="10">
        <f t="shared" si="0"/>
        <v>14</v>
      </c>
      <c r="BZ16" s="10" t="s">
        <v>948</v>
      </c>
    </row>
    <row r="17" spans="1:78">
      <c r="A17" s="36"/>
      <c r="B17" s="11"/>
      <c r="C17" s="11"/>
      <c r="D17" s="12"/>
      <c r="E17" s="12"/>
      <c r="G17" s="127"/>
      <c r="H17" s="127"/>
      <c r="I17" s="127"/>
      <c r="J17" s="127"/>
      <c r="K17" s="127"/>
      <c r="L17" s="127"/>
      <c r="M17" s="127"/>
      <c r="N17" s="127"/>
      <c r="O17" s="127"/>
      <c r="P17" s="127"/>
      <c r="Q17" s="127"/>
      <c r="BL17" s="2"/>
      <c r="BM17" s="53" t="s">
        <v>33</v>
      </c>
      <c r="BN17" s="57" t="s">
        <v>870</v>
      </c>
      <c r="BO17" s="16"/>
      <c r="BP17" s="16"/>
      <c r="BQ17" s="54">
        <v>8</v>
      </c>
      <c r="BR17" s="15"/>
      <c r="BS17" s="73" t="s">
        <v>1157</v>
      </c>
      <c r="BT17" s="68">
        <v>30</v>
      </c>
      <c r="BU17" s="74"/>
      <c r="BV17" s="10"/>
      <c r="BW17" s="10"/>
      <c r="BX17" s="10"/>
      <c r="BY17" s="10">
        <f t="shared" si="0"/>
        <v>15</v>
      </c>
      <c r="BZ17" s="10" t="s">
        <v>1267</v>
      </c>
    </row>
    <row r="18" spans="1:78">
      <c r="A18" s="36"/>
      <c r="B18" s="11"/>
      <c r="C18" s="11"/>
      <c r="D18" s="12"/>
      <c r="E18" s="12"/>
      <c r="G18" s="127"/>
      <c r="H18" s="127"/>
      <c r="I18" s="127"/>
      <c r="J18" s="127"/>
      <c r="K18" s="127"/>
      <c r="L18" s="127"/>
      <c r="M18" s="127"/>
      <c r="N18" s="127"/>
      <c r="O18" s="127"/>
      <c r="P18" s="127"/>
      <c r="Q18" s="127"/>
      <c r="BL18" s="2"/>
      <c r="BM18" s="53" t="s">
        <v>34</v>
      </c>
      <c r="BN18" s="57" t="s">
        <v>871</v>
      </c>
      <c r="BO18" s="16"/>
      <c r="BP18" s="16"/>
      <c r="BQ18" s="54">
        <v>4</v>
      </c>
      <c r="BR18" s="15"/>
      <c r="BS18" s="73" t="s">
        <v>1159</v>
      </c>
      <c r="BT18" s="68">
        <v>40</v>
      </c>
      <c r="BU18" s="74"/>
      <c r="BV18" s="10"/>
      <c r="BW18" s="10"/>
      <c r="BX18" s="10"/>
      <c r="BY18" s="10">
        <f t="shared" si="0"/>
        <v>16</v>
      </c>
      <c r="BZ18" s="10" t="s">
        <v>1268</v>
      </c>
    </row>
    <row r="19" spans="1:78">
      <c r="A19" s="36"/>
      <c r="B19" s="11"/>
      <c r="C19" s="11"/>
      <c r="D19" s="12"/>
      <c r="E19" s="12"/>
      <c r="G19" s="127"/>
      <c r="H19" s="127"/>
      <c r="I19" s="127"/>
      <c r="J19" s="127"/>
      <c r="K19" s="127"/>
      <c r="L19" s="127"/>
      <c r="M19" s="127"/>
      <c r="N19" s="127"/>
      <c r="O19" s="127"/>
      <c r="P19" s="127"/>
      <c r="Q19" s="127"/>
      <c r="BL19" s="2"/>
      <c r="BM19" s="53" t="s">
        <v>35</v>
      </c>
      <c r="BN19" s="57" t="s">
        <v>872</v>
      </c>
      <c r="BO19" s="16"/>
      <c r="BP19" s="16"/>
      <c r="BQ19" s="54">
        <v>7</v>
      </c>
      <c r="BR19" s="15"/>
      <c r="BS19" s="73" t="s">
        <v>1160</v>
      </c>
      <c r="BT19" s="68">
        <v>45</v>
      </c>
      <c r="BU19" s="74"/>
      <c r="BV19" s="10"/>
      <c r="BW19" s="10"/>
      <c r="BX19" s="10"/>
      <c r="BY19" s="10">
        <f t="shared" si="0"/>
        <v>17</v>
      </c>
      <c r="BZ19" s="10" t="s">
        <v>989</v>
      </c>
    </row>
    <row r="20" spans="1:78">
      <c r="A20" s="36"/>
      <c r="B20" s="11"/>
      <c r="C20" s="11"/>
      <c r="D20" s="12"/>
      <c r="E20" s="12"/>
      <c r="G20" s="127"/>
      <c r="H20" s="127"/>
      <c r="I20" s="127"/>
      <c r="J20" s="127"/>
      <c r="K20" s="127"/>
      <c r="L20" s="127"/>
      <c r="M20" s="127"/>
      <c r="N20" s="127"/>
      <c r="O20" s="127"/>
      <c r="P20" s="127"/>
      <c r="Q20" s="127"/>
      <c r="BL20" s="2"/>
      <c r="BM20" s="53" t="s">
        <v>36</v>
      </c>
      <c r="BN20" s="57" t="s">
        <v>873</v>
      </c>
      <c r="BO20" s="16"/>
      <c r="BP20" s="16"/>
      <c r="BQ20" s="54">
        <v>1</v>
      </c>
      <c r="BR20" s="15"/>
      <c r="BS20" s="73" t="s">
        <v>1161</v>
      </c>
      <c r="BT20" s="68">
        <v>40</v>
      </c>
      <c r="BU20" s="74"/>
      <c r="BV20" s="10"/>
      <c r="BW20" s="10"/>
      <c r="BX20" s="10"/>
      <c r="BY20" s="10">
        <f t="shared" si="0"/>
        <v>18</v>
      </c>
      <c r="BZ20" s="10" t="s">
        <v>990</v>
      </c>
    </row>
    <row r="21" spans="1:78">
      <c r="A21" s="36"/>
      <c r="B21" s="11"/>
      <c r="C21" s="11"/>
      <c r="D21" s="12"/>
      <c r="E21" s="12"/>
      <c r="G21" s="127"/>
      <c r="H21" s="127"/>
      <c r="I21" s="127"/>
      <c r="J21" s="127"/>
      <c r="K21" s="127"/>
      <c r="L21" s="127"/>
      <c r="M21" s="127"/>
      <c r="N21" s="127"/>
      <c r="O21" s="127"/>
      <c r="P21" s="127"/>
      <c r="Q21" s="127"/>
      <c r="BL21" s="2"/>
      <c r="BM21" s="53" t="s">
        <v>8</v>
      </c>
      <c r="BN21" s="57" t="s">
        <v>161</v>
      </c>
      <c r="BO21" s="16"/>
      <c r="BP21" s="16"/>
      <c r="BQ21" s="60">
        <v>5</v>
      </c>
      <c r="BR21" s="15"/>
      <c r="BS21" s="73" t="s">
        <v>1162</v>
      </c>
      <c r="BT21" s="68">
        <v>35.799999999999997</v>
      </c>
      <c r="BU21" s="74"/>
      <c r="BV21" s="10"/>
      <c r="BW21" s="10"/>
      <c r="BX21" s="10"/>
      <c r="BY21" s="10">
        <f t="shared" si="0"/>
        <v>19</v>
      </c>
      <c r="BZ21" s="10" t="s">
        <v>991</v>
      </c>
    </row>
    <row r="22" spans="1:78">
      <c r="A22" s="36"/>
      <c r="B22" s="11"/>
      <c r="C22" s="11"/>
      <c r="D22" s="12"/>
      <c r="E22" s="12"/>
      <c r="G22" s="127"/>
      <c r="H22" s="127"/>
      <c r="I22" s="127"/>
      <c r="J22" s="127"/>
      <c r="K22" s="127"/>
      <c r="L22" s="127"/>
      <c r="M22" s="127"/>
      <c r="N22" s="127"/>
      <c r="O22" s="127"/>
      <c r="P22" s="127"/>
      <c r="Q22" s="127"/>
      <c r="BL22" s="2"/>
      <c r="BM22" s="53" t="s">
        <v>37</v>
      </c>
      <c r="BN22" s="57" t="s">
        <v>181</v>
      </c>
      <c r="BO22" s="16"/>
      <c r="BP22" s="16"/>
      <c r="BQ22" s="10"/>
      <c r="BR22" s="15"/>
      <c r="BS22" s="73" t="s">
        <v>1158</v>
      </c>
      <c r="BT22" s="68">
        <v>40</v>
      </c>
      <c r="BU22" s="74"/>
      <c r="BV22" s="10"/>
      <c r="BW22" s="10"/>
      <c r="BX22" s="10"/>
      <c r="BY22" s="10">
        <f t="shared" si="0"/>
        <v>20</v>
      </c>
      <c r="BZ22" s="10" t="s">
        <v>992</v>
      </c>
    </row>
    <row r="23" spans="1:78" ht="13.5" thickBot="1">
      <c r="A23" s="36"/>
      <c r="B23" s="11"/>
      <c r="C23" s="11"/>
      <c r="D23" s="12"/>
      <c r="E23" s="12"/>
      <c r="G23" s="127"/>
      <c r="H23" s="127"/>
      <c r="I23" s="127"/>
      <c r="J23" s="127"/>
      <c r="K23" s="127"/>
      <c r="L23" s="127"/>
      <c r="M23" s="127"/>
      <c r="N23" s="127"/>
      <c r="O23" s="127"/>
      <c r="P23" s="127"/>
      <c r="Q23" s="127"/>
      <c r="BL23" s="2"/>
      <c r="BM23" s="53" t="s">
        <v>38</v>
      </c>
      <c r="BN23" s="57" t="s">
        <v>187</v>
      </c>
      <c r="BO23" s="16"/>
      <c r="BP23" s="16"/>
      <c r="BQ23" s="10"/>
      <c r="BR23" s="15"/>
      <c r="BS23" s="75" t="s">
        <v>1163</v>
      </c>
      <c r="BT23" s="76">
        <v>60</v>
      </c>
      <c r="BU23" s="77"/>
      <c r="BV23" s="10"/>
      <c r="BW23" s="10"/>
      <c r="BX23" s="10"/>
      <c r="BY23" s="10">
        <f t="shared" si="0"/>
        <v>21</v>
      </c>
      <c r="BZ23" s="10" t="s">
        <v>993</v>
      </c>
    </row>
    <row r="24" spans="1:78">
      <c r="A24" s="36"/>
      <c r="B24" s="11"/>
      <c r="C24" s="11"/>
      <c r="D24" s="10"/>
      <c r="E24" s="10"/>
      <c r="G24" s="127"/>
      <c r="H24" s="127"/>
      <c r="I24" s="127"/>
      <c r="J24" s="127"/>
      <c r="K24" s="127"/>
      <c r="L24" s="127"/>
      <c r="M24" s="127"/>
      <c r="N24" s="127"/>
      <c r="O24" s="127"/>
      <c r="P24" s="127"/>
      <c r="Q24" s="127"/>
      <c r="BL24" s="2"/>
      <c r="BM24" s="53" t="s">
        <v>39</v>
      </c>
      <c r="BN24" s="57" t="s">
        <v>874</v>
      </c>
      <c r="BO24" s="16"/>
      <c r="BP24" s="16"/>
      <c r="BQ24" s="10"/>
      <c r="BR24" s="15"/>
      <c r="BS24" s="123"/>
      <c r="BT24" s="123"/>
      <c r="BU24" s="123"/>
      <c r="BV24" s="10"/>
      <c r="BW24" s="10"/>
      <c r="BX24" s="10"/>
      <c r="BY24" s="10">
        <f t="shared" si="0"/>
        <v>22</v>
      </c>
      <c r="BZ24" s="172" t="s">
        <v>1344</v>
      </c>
    </row>
    <row r="25" spans="1:78">
      <c r="A25" s="36"/>
      <c r="B25" s="11"/>
      <c r="C25" s="11"/>
      <c r="D25" s="10"/>
      <c r="E25" s="10"/>
      <c r="G25" s="127"/>
      <c r="H25" s="127"/>
      <c r="I25" s="127"/>
      <c r="J25" s="127"/>
      <c r="K25" s="127"/>
      <c r="L25" s="127"/>
      <c r="M25" s="127"/>
      <c r="N25" s="127"/>
      <c r="O25" s="127"/>
      <c r="P25" s="127"/>
      <c r="Q25" s="127"/>
      <c r="BL25" s="2"/>
      <c r="BM25" s="53" t="s">
        <v>40</v>
      </c>
      <c r="BN25" s="57" t="s">
        <v>875</v>
      </c>
      <c r="BO25" s="16"/>
      <c r="BP25" s="16"/>
      <c r="BQ25" s="10"/>
      <c r="BR25" s="15"/>
      <c r="BS25" s="123"/>
      <c r="BT25" s="123" t="s">
        <v>1182</v>
      </c>
      <c r="BU25" s="123"/>
      <c r="BV25" s="10"/>
      <c r="BW25" s="10"/>
      <c r="BX25" s="10"/>
      <c r="BY25" s="10">
        <f t="shared" si="0"/>
        <v>23</v>
      </c>
      <c r="BZ25" s="172" t="s">
        <v>1345</v>
      </c>
    </row>
    <row r="26" spans="1:78">
      <c r="A26" s="36"/>
      <c r="B26" s="11"/>
      <c r="C26" s="11"/>
      <c r="D26" s="12"/>
      <c r="E26" s="12"/>
      <c r="G26" s="127"/>
      <c r="H26" s="127"/>
      <c r="I26" s="127"/>
      <c r="J26" s="127"/>
      <c r="K26" s="127"/>
      <c r="L26" s="127"/>
      <c r="M26" s="127"/>
      <c r="N26" s="127"/>
      <c r="O26" s="127"/>
      <c r="P26" s="127"/>
      <c r="Q26" s="127"/>
      <c r="BL26" s="2"/>
      <c r="BM26" s="53" t="s">
        <v>41</v>
      </c>
      <c r="BN26" s="57" t="s">
        <v>1061</v>
      </c>
      <c r="BO26" s="16"/>
      <c r="BP26" s="16"/>
      <c r="BQ26" s="10"/>
      <c r="BR26" s="15"/>
      <c r="BS26" s="123"/>
      <c r="BT26" s="123" t="s">
        <v>1183</v>
      </c>
      <c r="BU26" s="123"/>
      <c r="BV26" s="10"/>
      <c r="BW26" s="10"/>
      <c r="BX26" s="10"/>
      <c r="BY26" s="10">
        <f t="shared" si="0"/>
        <v>24</v>
      </c>
      <c r="BZ26" s="172" t="s">
        <v>1346</v>
      </c>
    </row>
    <row r="27" spans="1:78">
      <c r="A27" s="36"/>
      <c r="B27" s="11"/>
      <c r="C27" s="11"/>
      <c r="D27" s="12"/>
      <c r="E27" s="12"/>
      <c r="G27" s="127"/>
      <c r="H27" s="127"/>
      <c r="I27" s="127"/>
      <c r="J27" s="127"/>
      <c r="K27" s="127"/>
      <c r="L27" s="127"/>
      <c r="M27" s="127"/>
      <c r="N27" s="127"/>
      <c r="O27" s="127"/>
      <c r="P27" s="127"/>
      <c r="Q27" s="127"/>
      <c r="BL27" s="2"/>
      <c r="BM27" s="53" t="s">
        <v>42</v>
      </c>
      <c r="BN27" s="58" t="s">
        <v>271</v>
      </c>
      <c r="BO27" s="16"/>
      <c r="BP27" s="16"/>
      <c r="BQ27" s="10"/>
      <c r="BR27" s="15"/>
      <c r="BS27" s="123"/>
      <c r="BT27" s="123" t="s">
        <v>1184</v>
      </c>
      <c r="BU27" s="123"/>
      <c r="BV27" s="10"/>
      <c r="BW27" s="10"/>
      <c r="BX27" s="10"/>
      <c r="BY27" s="10">
        <f t="shared" si="0"/>
        <v>25</v>
      </c>
      <c r="BZ27" s="172" t="s">
        <v>1325</v>
      </c>
    </row>
    <row r="28" spans="1:78">
      <c r="A28" s="36"/>
      <c r="B28" s="11"/>
      <c r="C28" s="11"/>
      <c r="D28" s="12"/>
      <c r="E28" s="12"/>
      <c r="G28" s="127"/>
      <c r="H28" s="127"/>
      <c r="I28" s="127"/>
      <c r="J28" s="127"/>
      <c r="K28" s="127"/>
      <c r="L28" s="127"/>
      <c r="M28" s="127"/>
      <c r="N28" s="127"/>
      <c r="O28" s="127"/>
      <c r="P28" s="127"/>
      <c r="Q28" s="127"/>
      <c r="BL28" s="2"/>
      <c r="BM28" s="53" t="s">
        <v>43</v>
      </c>
      <c r="BN28" s="57" t="s">
        <v>876</v>
      </c>
      <c r="BO28" s="16"/>
      <c r="BP28" s="16"/>
      <c r="BQ28" s="10"/>
      <c r="BR28" s="15"/>
      <c r="BS28" s="123"/>
      <c r="BT28" s="123" t="s">
        <v>1185</v>
      </c>
      <c r="BU28" s="123"/>
      <c r="BV28" s="10"/>
      <c r="BW28" s="10"/>
      <c r="BX28" s="10"/>
      <c r="BY28" s="10">
        <f t="shared" si="0"/>
        <v>26</v>
      </c>
      <c r="BZ28" s="10" t="s">
        <v>1029</v>
      </c>
    </row>
    <row r="29" spans="1:78">
      <c r="A29" s="36"/>
      <c r="B29" s="11"/>
      <c r="C29" s="11"/>
      <c r="D29" s="12"/>
      <c r="E29" s="12"/>
      <c r="G29" s="127"/>
      <c r="H29" s="127"/>
      <c r="I29" s="127"/>
      <c r="J29" s="127"/>
      <c r="K29" s="127"/>
      <c r="L29" s="127"/>
      <c r="M29" s="127"/>
      <c r="N29" s="127"/>
      <c r="O29" s="127"/>
      <c r="P29" s="127"/>
      <c r="Q29" s="127"/>
      <c r="BL29" s="2"/>
      <c r="BM29" s="53" t="s">
        <v>44</v>
      </c>
      <c r="BN29" s="57" t="s">
        <v>294</v>
      </c>
      <c r="BO29" s="16"/>
      <c r="BP29" s="16"/>
      <c r="BQ29" s="10"/>
      <c r="BR29" s="15"/>
      <c r="BS29" s="123"/>
      <c r="BT29" s="123" t="s">
        <v>1186</v>
      </c>
      <c r="BU29" s="123"/>
      <c r="BV29" s="10"/>
      <c r="BW29" s="10"/>
      <c r="BX29" s="10"/>
      <c r="BY29" s="10">
        <f t="shared" si="0"/>
        <v>27</v>
      </c>
      <c r="BZ29" s="172" t="s">
        <v>1322</v>
      </c>
    </row>
    <row r="30" spans="1:78">
      <c r="A30" s="36"/>
      <c r="B30" s="11"/>
      <c r="C30" s="11"/>
      <c r="D30" s="12"/>
      <c r="E30" s="12"/>
      <c r="G30" s="127"/>
      <c r="H30" s="127"/>
      <c r="I30" s="127"/>
      <c r="J30" s="127"/>
      <c r="K30" s="127"/>
      <c r="L30" s="127"/>
      <c r="M30" s="127"/>
      <c r="N30" s="127"/>
      <c r="O30" s="127"/>
      <c r="P30" s="127"/>
      <c r="Q30" s="127"/>
      <c r="BL30" s="2"/>
      <c r="BM30" s="53" t="s">
        <v>45</v>
      </c>
      <c r="BN30" s="57" t="s">
        <v>320</v>
      </c>
      <c r="BO30" s="20"/>
      <c r="BP30" s="20"/>
      <c r="BQ30" s="10"/>
      <c r="BR30" s="15"/>
      <c r="BS30" s="123"/>
      <c r="BT30" s="123"/>
      <c r="BU30" s="123"/>
      <c r="BV30" s="10"/>
      <c r="BW30" s="10"/>
      <c r="BX30" s="10"/>
      <c r="BY30" s="10">
        <f t="shared" si="0"/>
        <v>28</v>
      </c>
      <c r="BZ30" s="172" t="s">
        <v>1310</v>
      </c>
    </row>
    <row r="31" spans="1:78" ht="13.5" thickBot="1">
      <c r="A31" s="37"/>
      <c r="B31" s="17"/>
      <c r="C31" s="17"/>
      <c r="D31" s="18" t="s">
        <v>1034</v>
      </c>
      <c r="E31" s="51" t="str">
        <f>IF(LEN(D32)=0,"","North Arrow")</f>
        <v>North Arrow</v>
      </c>
      <c r="G31" s="127"/>
      <c r="H31" s="127"/>
      <c r="I31" s="127"/>
      <c r="J31" s="127"/>
      <c r="K31" s="127"/>
      <c r="L31" s="127"/>
      <c r="M31" s="127"/>
      <c r="N31" s="127"/>
      <c r="O31" s="127"/>
      <c r="P31" s="127"/>
      <c r="Q31" s="127"/>
      <c r="BL31" s="2"/>
      <c r="BM31" s="53" t="s">
        <v>46</v>
      </c>
      <c r="BN31" s="57" t="s">
        <v>329</v>
      </c>
      <c r="BO31" s="16"/>
      <c r="BP31" s="16"/>
      <c r="BQ31" s="10"/>
      <c r="BR31" s="15"/>
      <c r="BS31" s="123"/>
      <c r="BT31" s="123"/>
      <c r="BU31" s="123"/>
      <c r="BV31" s="10"/>
      <c r="BW31" s="10"/>
      <c r="BX31" s="10"/>
      <c r="BY31" s="10">
        <f t="shared" si="0"/>
        <v>29</v>
      </c>
      <c r="BZ31" s="172" t="s">
        <v>1341</v>
      </c>
    </row>
    <row r="32" spans="1:78" ht="13.5" thickBot="1">
      <c r="A32" s="225" t="s">
        <v>1035</v>
      </c>
      <c r="B32" s="226"/>
      <c r="C32" s="11"/>
      <c r="D32" s="168" t="s">
        <v>1047</v>
      </c>
      <c r="E32" s="237" t="str">
        <f>AD869</f>
        <v>ç</v>
      </c>
      <c r="G32" s="127"/>
      <c r="H32" s="127"/>
      <c r="I32" s="127"/>
      <c r="J32" s="127"/>
      <c r="K32" s="127"/>
      <c r="L32" s="127"/>
      <c r="M32" s="127"/>
      <c r="N32" s="127"/>
      <c r="O32" s="127"/>
      <c r="P32" s="127"/>
      <c r="Q32" s="127"/>
      <c r="BL32" s="2"/>
      <c r="BM32" s="53" t="s">
        <v>47</v>
      </c>
      <c r="BN32" s="57" t="s">
        <v>390</v>
      </c>
      <c r="BO32" s="16"/>
      <c r="BP32" s="16"/>
      <c r="BQ32" s="10"/>
      <c r="BR32" s="15"/>
      <c r="BS32" s="123"/>
      <c r="BT32" s="123"/>
      <c r="BU32" s="123"/>
      <c r="BV32" s="10"/>
      <c r="BW32" s="10"/>
      <c r="BX32" s="100">
        <v>20</v>
      </c>
      <c r="BY32" s="10">
        <f t="shared" si="0"/>
        <v>30</v>
      </c>
      <c r="BZ32" s="172" t="s">
        <v>1326</v>
      </c>
    </row>
    <row r="33" spans="1:78">
      <c r="A33" s="225" t="s">
        <v>1050</v>
      </c>
      <c r="B33" s="226"/>
      <c r="C33" s="11"/>
      <c r="D33" s="168" t="s">
        <v>1304</v>
      </c>
      <c r="E33" s="238"/>
      <c r="G33" s="127"/>
      <c r="H33" s="127"/>
      <c r="I33" s="127"/>
      <c r="J33" s="127"/>
      <c r="K33" s="127"/>
      <c r="L33" s="127"/>
      <c r="M33" s="127"/>
      <c r="N33" s="127"/>
      <c r="O33" s="127"/>
      <c r="P33" s="127"/>
      <c r="Q33" s="127"/>
      <c r="BL33" s="2"/>
      <c r="BM33" s="53" t="s">
        <v>48</v>
      </c>
      <c r="BN33" s="57" t="s">
        <v>877</v>
      </c>
      <c r="BO33" s="16"/>
      <c r="BP33" s="16"/>
      <c r="BQ33" s="10"/>
      <c r="BR33" s="15"/>
      <c r="BS33" s="123"/>
      <c r="BT33" s="123"/>
      <c r="BU33" s="123"/>
      <c r="BV33" s="10"/>
      <c r="BW33" s="10"/>
      <c r="BX33" s="10"/>
      <c r="BY33" s="10">
        <f t="shared" si="0"/>
        <v>31</v>
      </c>
      <c r="BZ33" s="10" t="s">
        <v>1277</v>
      </c>
    </row>
    <row r="34" spans="1:78">
      <c r="A34" s="227" t="s">
        <v>1051</v>
      </c>
      <c r="B34" s="228"/>
      <c r="C34" s="19"/>
      <c r="D34" s="169" t="s">
        <v>1305</v>
      </c>
      <c r="E34" s="239"/>
      <c r="G34" s="127"/>
      <c r="H34" s="127"/>
      <c r="I34" s="127"/>
      <c r="J34" s="127"/>
      <c r="K34" s="127"/>
      <c r="L34" s="127"/>
      <c r="M34" s="127"/>
      <c r="N34" s="127"/>
      <c r="O34" s="127"/>
      <c r="P34" s="127"/>
      <c r="Q34" s="127"/>
      <c r="BL34" s="2"/>
      <c r="BM34" s="53" t="s">
        <v>49</v>
      </c>
      <c r="BN34" s="57" t="s">
        <v>403</v>
      </c>
      <c r="BO34" s="16"/>
      <c r="BP34" s="16"/>
      <c r="BQ34" s="10"/>
      <c r="BR34" s="15"/>
      <c r="BS34" s="123"/>
      <c r="BT34" s="123"/>
      <c r="BU34" s="125"/>
      <c r="BV34" s="10"/>
      <c r="BW34" s="10"/>
      <c r="BX34" s="10"/>
      <c r="BY34" s="10">
        <f t="shared" si="0"/>
        <v>32</v>
      </c>
      <c r="BZ34" s="172" t="s">
        <v>1330</v>
      </c>
    </row>
    <row r="35" spans="1:78">
      <c r="A35" s="229" t="s">
        <v>954</v>
      </c>
      <c r="B35" s="229"/>
      <c r="C35" s="11"/>
      <c r="D35" s="46" t="s">
        <v>1297</v>
      </c>
      <c r="E35" s="12"/>
      <c r="G35" s="127"/>
      <c r="H35" s="127"/>
      <c r="I35" s="127"/>
      <c r="J35" s="127"/>
      <c r="K35" s="127"/>
      <c r="L35" s="127"/>
      <c r="M35" s="127"/>
      <c r="N35" s="127"/>
      <c r="O35" s="127"/>
      <c r="P35" s="127"/>
      <c r="Q35" s="127"/>
      <c r="BL35" s="2"/>
      <c r="BM35" s="53" t="s">
        <v>50</v>
      </c>
      <c r="BN35" s="57" t="s">
        <v>878</v>
      </c>
      <c r="BO35" s="16"/>
      <c r="BP35" s="16"/>
      <c r="BQ35" s="10"/>
      <c r="BR35" s="15"/>
      <c r="BS35" s="123"/>
      <c r="BT35" s="123"/>
      <c r="BU35" s="125"/>
      <c r="BV35" s="10"/>
      <c r="BW35" s="10"/>
      <c r="BX35" s="10"/>
      <c r="BY35" s="10">
        <f t="shared" si="0"/>
        <v>33</v>
      </c>
      <c r="BZ35" s="10" t="s">
        <v>1278</v>
      </c>
    </row>
    <row r="36" spans="1:78">
      <c r="A36" s="36" t="s">
        <v>1063</v>
      </c>
      <c r="B36" s="11" t="s">
        <v>1059</v>
      </c>
      <c r="C36" s="11"/>
      <c r="D36" s="46" t="s">
        <v>1060</v>
      </c>
      <c r="E36" s="12"/>
      <c r="G36" s="127"/>
      <c r="H36" s="127"/>
      <c r="I36" s="127"/>
      <c r="J36" s="127"/>
      <c r="K36" s="127"/>
      <c r="L36" s="127"/>
      <c r="M36" s="127"/>
      <c r="N36" s="127"/>
      <c r="O36" s="127"/>
      <c r="P36" s="127"/>
      <c r="Q36" s="127"/>
      <c r="BL36" s="2"/>
      <c r="BM36" s="53" t="s">
        <v>51</v>
      </c>
      <c r="BN36" s="57" t="s">
        <v>406</v>
      </c>
      <c r="BO36" s="16"/>
      <c r="BP36" s="16"/>
      <c r="BQ36" s="10"/>
      <c r="BR36" s="15"/>
      <c r="BS36" s="123"/>
      <c r="BT36" s="123"/>
      <c r="BU36" s="123"/>
      <c r="BV36" s="10"/>
      <c r="BW36" s="10"/>
      <c r="BX36" s="10"/>
      <c r="BY36" s="10">
        <f t="shared" si="0"/>
        <v>34</v>
      </c>
      <c r="BZ36" s="172" t="s">
        <v>1331</v>
      </c>
    </row>
    <row r="37" spans="1:78">
      <c r="A37" s="36" t="s">
        <v>1057</v>
      </c>
      <c r="B37" s="11"/>
      <c r="C37" s="11"/>
      <c r="D37" s="12"/>
      <c r="E37" s="12" t="s">
        <v>1058</v>
      </c>
      <c r="G37" s="127"/>
      <c r="H37" s="127"/>
      <c r="I37" s="127"/>
      <c r="J37" s="127"/>
      <c r="K37" s="127"/>
      <c r="L37" s="127"/>
      <c r="M37" s="127"/>
      <c r="N37" s="127"/>
      <c r="O37" s="127"/>
      <c r="P37" s="127"/>
      <c r="Q37" s="127"/>
      <c r="BL37" s="2"/>
      <c r="BM37" s="53" t="s">
        <v>52</v>
      </c>
      <c r="BN37" s="57" t="s">
        <v>879</v>
      </c>
      <c r="BO37" s="16"/>
      <c r="BP37" s="16"/>
      <c r="BQ37" s="10"/>
      <c r="BR37" s="15"/>
      <c r="BS37" s="123"/>
      <c r="BT37" s="123"/>
      <c r="BU37" s="123"/>
      <c r="BV37" s="10"/>
      <c r="BW37" s="10"/>
      <c r="BX37" s="10"/>
      <c r="BY37" s="10">
        <f t="shared" si="0"/>
        <v>35</v>
      </c>
      <c r="BZ37" s="172" t="s">
        <v>1347</v>
      </c>
    </row>
    <row r="38" spans="1:78">
      <c r="A38" s="36">
        <v>1</v>
      </c>
      <c r="B38" s="175" t="s">
        <v>1382</v>
      </c>
      <c r="C38" s="11"/>
      <c r="D38" s="47">
        <v>0</v>
      </c>
      <c r="E38" s="171"/>
      <c r="G38" s="127"/>
      <c r="H38" s="127"/>
      <c r="I38" s="127"/>
      <c r="J38" s="127"/>
      <c r="K38" s="127"/>
      <c r="L38" s="127"/>
      <c r="M38" s="127"/>
      <c r="N38" s="127"/>
      <c r="O38" s="127"/>
      <c r="P38" s="127"/>
      <c r="Q38" s="127"/>
      <c r="BL38" s="2"/>
      <c r="BM38" s="53" t="s">
        <v>53</v>
      </c>
      <c r="BN38" s="57" t="s">
        <v>413</v>
      </c>
      <c r="BO38" s="16"/>
      <c r="BP38" s="16"/>
      <c r="BQ38" s="10"/>
      <c r="BR38" s="15"/>
      <c r="BS38" s="123"/>
      <c r="BT38" s="123"/>
      <c r="BU38" s="123"/>
      <c r="BV38" s="10"/>
      <c r="BW38" s="10"/>
      <c r="BX38" s="10"/>
      <c r="BY38" s="10"/>
      <c r="BZ38" s="10"/>
    </row>
    <row r="39" spans="1:78">
      <c r="A39" s="36">
        <v>2</v>
      </c>
      <c r="B39" s="175" t="s">
        <v>1383</v>
      </c>
      <c r="C39" s="11"/>
      <c r="D39" s="47">
        <v>0</v>
      </c>
      <c r="E39" s="171" t="s">
        <v>1294</v>
      </c>
      <c r="G39" s="127"/>
      <c r="H39" s="127"/>
      <c r="I39" s="127"/>
      <c r="J39" s="127"/>
      <c r="K39" s="127"/>
      <c r="L39" s="127"/>
      <c r="M39" s="127"/>
      <c r="N39" s="127"/>
      <c r="O39" s="127"/>
      <c r="P39" s="127"/>
      <c r="Q39" s="127"/>
      <c r="BL39" s="2"/>
      <c r="BM39" s="53" t="s">
        <v>54</v>
      </c>
      <c r="BN39" s="57" t="s">
        <v>880</v>
      </c>
      <c r="BO39" s="16"/>
      <c r="BP39" s="16"/>
      <c r="BQ39" s="10"/>
      <c r="BR39" s="15"/>
      <c r="BS39" s="123"/>
      <c r="BT39" s="123"/>
      <c r="BU39" s="123"/>
      <c r="BV39" s="10"/>
      <c r="BW39" s="10"/>
      <c r="BX39" s="10"/>
      <c r="BY39" s="10">
        <f>BY37+1</f>
        <v>36</v>
      </c>
      <c r="BZ39" s="172" t="s">
        <v>1332</v>
      </c>
    </row>
    <row r="40" spans="1:78">
      <c r="A40" s="36">
        <v>4</v>
      </c>
      <c r="B40" s="11" t="s">
        <v>1264</v>
      </c>
      <c r="C40" s="11"/>
      <c r="D40" s="170" t="s">
        <v>1307</v>
      </c>
      <c r="E40" s="12"/>
      <c r="G40" s="241" t="s">
        <v>1189</v>
      </c>
      <c r="H40" s="241"/>
      <c r="I40" s="241"/>
      <c r="J40" s="241"/>
      <c r="K40" s="241"/>
      <c r="L40" s="241"/>
      <c r="M40" s="241"/>
      <c r="N40" s="241"/>
      <c r="O40" s="241"/>
      <c r="P40" s="241"/>
      <c r="Q40" s="241"/>
      <c r="BL40" s="2"/>
      <c r="BM40" s="53" t="s">
        <v>55</v>
      </c>
      <c r="BN40" s="57" t="s">
        <v>881</v>
      </c>
      <c r="BO40" s="16"/>
      <c r="BP40" s="16"/>
      <c r="BQ40" s="10"/>
      <c r="BR40" s="15"/>
      <c r="BS40" s="123"/>
      <c r="BT40" s="123"/>
      <c r="BU40" s="123"/>
      <c r="BV40" s="10"/>
      <c r="BW40" s="10"/>
      <c r="BX40" s="10"/>
      <c r="BY40" s="10">
        <f t="shared" si="0"/>
        <v>37</v>
      </c>
      <c r="BZ40" s="165" t="s">
        <v>1293</v>
      </c>
    </row>
    <row r="41" spans="1:78" ht="12.75" customHeight="1">
      <c r="A41" s="36">
        <v>5</v>
      </c>
      <c r="B41" s="11" t="s">
        <v>933</v>
      </c>
      <c r="C41" s="11"/>
      <c r="D41" s="47">
        <v>5</v>
      </c>
      <c r="E41" s="46" t="s">
        <v>1213</v>
      </c>
      <c r="F41" s="147" t="s">
        <v>1234</v>
      </c>
      <c r="G41" s="126"/>
      <c r="H41" s="126"/>
      <c r="I41" s="126"/>
      <c r="J41" s="126"/>
      <c r="K41" s="126"/>
      <c r="L41" s="126"/>
      <c r="M41" s="126"/>
      <c r="N41" s="126"/>
      <c r="O41" s="126"/>
      <c r="P41" s="126"/>
      <c r="Q41" s="126"/>
      <c r="BL41" s="2"/>
      <c r="BM41" s="53" t="s">
        <v>56</v>
      </c>
      <c r="BN41" s="57" t="s">
        <v>882</v>
      </c>
      <c r="BO41" s="16"/>
      <c r="BP41" s="16"/>
      <c r="BQ41" s="10"/>
      <c r="BR41" s="15"/>
      <c r="BS41" s="123"/>
      <c r="BT41" s="123"/>
      <c r="BU41" s="123"/>
      <c r="BV41" s="10"/>
      <c r="BW41" s="10"/>
      <c r="BX41" s="10"/>
      <c r="BY41" s="10">
        <f>BY40+1</f>
        <v>38</v>
      </c>
      <c r="BZ41" s="10" t="s">
        <v>1032</v>
      </c>
    </row>
    <row r="42" spans="1:78">
      <c r="A42" s="36">
        <v>6</v>
      </c>
      <c r="B42" s="11" t="s">
        <v>936</v>
      </c>
      <c r="C42" s="11"/>
      <c r="D42" s="47">
        <v>0</v>
      </c>
      <c r="E42" s="46"/>
      <c r="G42" s="126"/>
      <c r="H42" s="126"/>
      <c r="I42" s="126"/>
      <c r="J42" s="126"/>
      <c r="K42" s="126"/>
      <c r="L42" s="126"/>
      <c r="M42" s="126"/>
      <c r="N42" s="126"/>
      <c r="O42" s="126"/>
      <c r="P42" s="126"/>
      <c r="Q42" s="126"/>
      <c r="BL42" s="2"/>
      <c r="BM42" s="53" t="s">
        <v>57</v>
      </c>
      <c r="BN42" s="57" t="s">
        <v>883</v>
      </c>
      <c r="BO42" s="16"/>
      <c r="BP42" s="16"/>
      <c r="BQ42" s="10"/>
      <c r="BR42" s="15"/>
      <c r="BS42" s="123"/>
      <c r="BT42" s="123"/>
      <c r="BU42" s="123"/>
      <c r="BV42" s="10"/>
      <c r="BW42" s="10"/>
      <c r="BX42" s="10"/>
      <c r="BY42" s="10">
        <f t="shared" si="0"/>
        <v>39</v>
      </c>
      <c r="BZ42" s="10" t="s">
        <v>1015</v>
      </c>
    </row>
    <row r="43" spans="1:78">
      <c r="A43" s="36">
        <v>7</v>
      </c>
      <c r="B43" s="11" t="s">
        <v>937</v>
      </c>
      <c r="C43" s="11"/>
      <c r="D43" s="47">
        <v>4</v>
      </c>
      <c r="E43" s="171" t="s">
        <v>1306</v>
      </c>
      <c r="G43" s="126"/>
      <c r="H43" s="126"/>
      <c r="I43" s="126"/>
      <c r="J43" s="126"/>
      <c r="K43" s="126"/>
      <c r="L43" s="126"/>
      <c r="M43" s="126"/>
      <c r="N43" s="126"/>
      <c r="O43" s="126"/>
      <c r="P43" s="126"/>
      <c r="Q43" s="126"/>
      <c r="BL43" s="2"/>
      <c r="BM43" s="53" t="s">
        <v>58</v>
      </c>
      <c r="BN43" s="57" t="s">
        <v>884</v>
      </c>
      <c r="BO43" s="16"/>
      <c r="BP43" s="16"/>
      <c r="BQ43" s="10"/>
      <c r="BR43" s="15"/>
      <c r="BS43" s="123"/>
      <c r="BT43" s="123"/>
      <c r="BU43" s="123"/>
      <c r="BV43" s="10"/>
      <c r="BW43" s="10"/>
      <c r="BX43" s="10"/>
      <c r="BY43" s="10">
        <f t="shared" si="0"/>
        <v>40</v>
      </c>
      <c r="BZ43" s="172" t="s">
        <v>1342</v>
      </c>
    </row>
    <row r="44" spans="1:78">
      <c r="A44" s="36">
        <v>8</v>
      </c>
      <c r="B44" s="11" t="s">
        <v>938</v>
      </c>
      <c r="C44" s="11"/>
      <c r="D44" s="47">
        <v>2</v>
      </c>
      <c r="E44" s="171" t="s">
        <v>1306</v>
      </c>
      <c r="G44" s="126"/>
      <c r="H44" s="126"/>
      <c r="I44" s="126"/>
      <c r="J44" s="126"/>
      <c r="K44" s="126"/>
      <c r="L44" s="126"/>
      <c r="M44" s="126"/>
      <c r="N44" s="126"/>
      <c r="O44" s="126"/>
      <c r="P44" s="126"/>
      <c r="Q44" s="126"/>
      <c r="BL44" s="2"/>
      <c r="BM44" s="53" t="s">
        <v>59</v>
      </c>
      <c r="BN44" s="57" t="s">
        <v>462</v>
      </c>
      <c r="BO44" s="16"/>
      <c r="BP44" s="16"/>
      <c r="BQ44" s="10"/>
      <c r="BR44" s="15"/>
      <c r="BS44" s="123"/>
      <c r="BT44" s="123"/>
      <c r="BU44" s="123"/>
      <c r="BV44" s="10"/>
      <c r="BW44" s="10"/>
      <c r="BX44" s="10"/>
      <c r="BY44" s="10">
        <f t="shared" si="0"/>
        <v>41</v>
      </c>
      <c r="BZ44" s="10" t="s">
        <v>1016</v>
      </c>
    </row>
    <row r="45" spans="1:78">
      <c r="A45" s="36">
        <v>10</v>
      </c>
      <c r="B45" s="11" t="s">
        <v>1266</v>
      </c>
      <c r="C45" s="11"/>
      <c r="D45" s="170" t="s">
        <v>1308</v>
      </c>
      <c r="E45" s="12"/>
      <c r="G45" s="126"/>
      <c r="H45" s="126"/>
      <c r="I45" s="126"/>
      <c r="J45" s="126"/>
      <c r="K45" s="126"/>
      <c r="L45" s="126"/>
      <c r="M45" s="126"/>
      <c r="N45" s="126"/>
      <c r="O45" s="126"/>
      <c r="P45" s="126"/>
      <c r="Q45" s="126"/>
      <c r="BL45" s="2"/>
      <c r="BM45" s="53" t="s">
        <v>60</v>
      </c>
      <c r="BN45" s="57" t="s">
        <v>885</v>
      </c>
      <c r="BO45" s="16"/>
      <c r="BP45" s="16"/>
      <c r="BQ45" s="10"/>
      <c r="BR45" s="15"/>
      <c r="BS45" s="123"/>
      <c r="BT45" s="123"/>
      <c r="BU45" s="123"/>
      <c r="BV45" s="10"/>
      <c r="BW45" s="10"/>
      <c r="BX45" s="10"/>
      <c r="BY45" s="10">
        <f t="shared" si="0"/>
        <v>42</v>
      </c>
      <c r="BZ45" s="10" t="s">
        <v>1276</v>
      </c>
    </row>
    <row r="46" spans="1:78">
      <c r="A46" s="36">
        <v>11</v>
      </c>
      <c r="B46" s="11" t="s">
        <v>945</v>
      </c>
      <c r="C46" s="11"/>
      <c r="D46" s="47">
        <v>0</v>
      </c>
      <c r="E46" s="46"/>
      <c r="G46" s="126"/>
      <c r="H46" s="126"/>
      <c r="I46" s="126"/>
      <c r="J46" s="126"/>
      <c r="K46" s="126"/>
      <c r="L46" s="126"/>
      <c r="M46" s="126"/>
      <c r="N46" s="126"/>
      <c r="O46" s="126"/>
      <c r="P46" s="126"/>
      <c r="Q46" s="126"/>
      <c r="BL46" s="2"/>
      <c r="BM46" s="53" t="s">
        <v>61</v>
      </c>
      <c r="BN46" s="57" t="s">
        <v>15</v>
      </c>
      <c r="BO46" s="16"/>
      <c r="BP46" s="16"/>
      <c r="BQ46" s="10"/>
      <c r="BR46" s="15"/>
      <c r="BS46" s="123"/>
      <c r="BT46" s="123"/>
      <c r="BU46" s="123"/>
      <c r="BV46" s="10"/>
      <c r="BW46" s="10"/>
      <c r="BX46" s="10"/>
      <c r="BY46" s="10">
        <f t="shared" si="0"/>
        <v>43</v>
      </c>
      <c r="BZ46" s="172" t="s">
        <v>1333</v>
      </c>
    </row>
    <row r="47" spans="1:78">
      <c r="A47" s="36">
        <v>12</v>
      </c>
      <c r="B47" s="11" t="s">
        <v>946</v>
      </c>
      <c r="C47" s="11"/>
      <c r="D47" s="47">
        <v>16</v>
      </c>
      <c r="E47" s="46" t="s">
        <v>1214</v>
      </c>
      <c r="G47" s="126"/>
      <c r="H47" s="126"/>
      <c r="I47" s="126"/>
      <c r="J47" s="126"/>
      <c r="K47" s="126"/>
      <c r="L47" s="126"/>
      <c r="M47" s="126"/>
      <c r="N47" s="126"/>
      <c r="O47" s="126"/>
      <c r="P47" s="126"/>
      <c r="Q47" s="126"/>
      <c r="BL47" s="2"/>
      <c r="BM47" s="53" t="s">
        <v>62</v>
      </c>
      <c r="BN47" s="57" t="s">
        <v>495</v>
      </c>
      <c r="BO47" s="16"/>
      <c r="BP47" s="16"/>
      <c r="BQ47" s="10"/>
      <c r="BR47" s="15"/>
      <c r="BS47" s="123"/>
      <c r="BT47" s="123"/>
      <c r="BU47" s="123"/>
      <c r="BV47" s="10"/>
      <c r="BW47" s="10"/>
      <c r="BX47" s="10"/>
      <c r="BY47" s="10">
        <f t="shared" si="0"/>
        <v>44</v>
      </c>
      <c r="BZ47" s="172" t="s">
        <v>1324</v>
      </c>
    </row>
    <row r="48" spans="1:78">
      <c r="A48" s="36">
        <v>13</v>
      </c>
      <c r="B48" s="11" t="s">
        <v>947</v>
      </c>
      <c r="C48" s="11"/>
      <c r="D48" s="50">
        <v>4</v>
      </c>
      <c r="E48" s="46" t="s">
        <v>1214</v>
      </c>
      <c r="G48" s="126"/>
      <c r="H48" s="126"/>
      <c r="I48" s="126"/>
      <c r="J48" s="126"/>
      <c r="K48" s="126"/>
      <c r="L48" s="126"/>
      <c r="M48" s="126"/>
      <c r="N48" s="126"/>
      <c r="O48" s="126"/>
      <c r="P48" s="126"/>
      <c r="Q48" s="126"/>
      <c r="BL48" s="2"/>
      <c r="BM48" s="53" t="s">
        <v>63</v>
      </c>
      <c r="BN48" s="57" t="s">
        <v>510</v>
      </c>
      <c r="BO48" s="16"/>
      <c r="BP48" s="16"/>
      <c r="BQ48" s="10"/>
      <c r="BR48" s="15"/>
      <c r="BS48" s="123"/>
      <c r="BT48" s="123"/>
      <c r="BU48" s="123"/>
      <c r="BV48" s="10"/>
      <c r="BW48" s="10"/>
      <c r="BX48" s="10"/>
      <c r="BY48" s="10">
        <f>BY47+1</f>
        <v>45</v>
      </c>
      <c r="BZ48" s="172" t="s">
        <v>1334</v>
      </c>
    </row>
    <row r="49" spans="1:78">
      <c r="A49" s="36">
        <v>14</v>
      </c>
      <c r="B49" s="11" t="s">
        <v>948</v>
      </c>
      <c r="C49" s="11"/>
      <c r="D49" s="47">
        <v>2</v>
      </c>
      <c r="E49" s="46" t="s">
        <v>1214</v>
      </c>
      <c r="G49" s="126"/>
      <c r="H49" s="126"/>
      <c r="I49" s="126"/>
      <c r="J49" s="126"/>
      <c r="K49" s="126"/>
      <c r="L49" s="126"/>
      <c r="M49" s="126"/>
      <c r="N49" s="126"/>
      <c r="O49" s="126"/>
      <c r="P49" s="126"/>
      <c r="Q49" s="126"/>
      <c r="BL49" s="2"/>
      <c r="BM49" s="53" t="s">
        <v>64</v>
      </c>
      <c r="BN49" s="57" t="s">
        <v>886</v>
      </c>
      <c r="BO49" s="16"/>
      <c r="BP49" s="16"/>
      <c r="BQ49" s="10"/>
      <c r="BR49" s="15"/>
      <c r="BS49" s="123"/>
      <c r="BT49" s="123"/>
      <c r="BU49" s="123"/>
      <c r="BV49" s="10"/>
      <c r="BW49" s="10"/>
      <c r="BX49" s="10"/>
      <c r="BY49" s="10">
        <f t="shared" si="0"/>
        <v>46</v>
      </c>
      <c r="BZ49" s="172" t="s">
        <v>1335</v>
      </c>
    </row>
    <row r="50" spans="1:78">
      <c r="A50" s="36"/>
      <c r="B50" s="11" t="s">
        <v>1178</v>
      </c>
      <c r="C50" s="11"/>
      <c r="D50" s="48"/>
      <c r="E50" s="12"/>
      <c r="G50" s="126"/>
      <c r="H50" s="126"/>
      <c r="I50" s="126"/>
      <c r="J50" s="126"/>
      <c r="K50" s="126"/>
      <c r="L50" s="126"/>
      <c r="M50" s="126"/>
      <c r="N50" s="126"/>
      <c r="O50" s="126"/>
      <c r="P50" s="126"/>
      <c r="Q50" s="126"/>
      <c r="BL50" s="2"/>
      <c r="BM50" s="53" t="s">
        <v>65</v>
      </c>
      <c r="BN50" s="58" t="s">
        <v>887</v>
      </c>
      <c r="BO50" s="16"/>
      <c r="BP50" s="16"/>
      <c r="BQ50" s="10"/>
      <c r="BR50" s="15"/>
      <c r="BS50" s="123"/>
      <c r="BT50" s="123"/>
      <c r="BU50" s="123"/>
      <c r="BV50" s="10"/>
      <c r="BW50" s="10"/>
      <c r="BX50" s="10"/>
      <c r="BY50" s="10">
        <f>BY49+1</f>
        <v>47</v>
      </c>
      <c r="BZ50" s="10" t="s">
        <v>1274</v>
      </c>
    </row>
    <row r="51" spans="1:78">
      <c r="A51" s="36"/>
      <c r="B51" s="11" t="s">
        <v>1176</v>
      </c>
      <c r="C51" s="11"/>
      <c r="D51" s="48"/>
      <c r="E51" s="12"/>
      <c r="G51" s="126"/>
      <c r="H51" s="126"/>
      <c r="I51" s="126"/>
      <c r="J51" s="126"/>
      <c r="K51" s="126"/>
      <c r="L51" s="126"/>
      <c r="M51" s="126"/>
      <c r="N51" s="126"/>
      <c r="O51" s="126"/>
      <c r="P51" s="126"/>
      <c r="Q51" s="126"/>
      <c r="BL51" s="2"/>
      <c r="BM51" s="53" t="s">
        <v>66</v>
      </c>
      <c r="BN51" s="57" t="s">
        <v>888</v>
      </c>
      <c r="BO51" s="16"/>
      <c r="BP51" s="16"/>
      <c r="BQ51" s="10"/>
      <c r="BR51" s="15"/>
      <c r="BS51" s="123"/>
      <c r="BT51" s="123"/>
      <c r="BU51" s="123"/>
      <c r="BV51" s="10"/>
      <c r="BW51" s="10"/>
      <c r="BX51" s="10"/>
      <c r="BY51" s="10">
        <f t="shared" si="0"/>
        <v>48</v>
      </c>
      <c r="BZ51" s="172" t="s">
        <v>1343</v>
      </c>
    </row>
    <row r="52" spans="1:78">
      <c r="A52" s="36"/>
      <c r="B52" s="11" t="s">
        <v>1177</v>
      </c>
      <c r="C52" s="11"/>
      <c r="D52" s="46"/>
      <c r="E52" s="12"/>
      <c r="G52" s="126"/>
      <c r="H52" s="126"/>
      <c r="I52" s="126"/>
      <c r="J52" s="126"/>
      <c r="K52" s="126"/>
      <c r="L52" s="126"/>
      <c r="M52" s="126"/>
      <c r="N52" s="126"/>
      <c r="O52" s="126"/>
      <c r="P52" s="126"/>
      <c r="Q52" s="126"/>
      <c r="BL52" s="2"/>
      <c r="BM52" s="53" t="s">
        <v>67</v>
      </c>
      <c r="BN52" s="57" t="s">
        <v>889</v>
      </c>
      <c r="BO52" s="16"/>
      <c r="BP52" s="16"/>
      <c r="BQ52" s="10"/>
      <c r="BR52" s="15"/>
      <c r="BS52" s="123"/>
      <c r="BT52" s="123"/>
      <c r="BU52" s="123"/>
      <c r="BV52" s="10"/>
      <c r="BW52" s="10"/>
      <c r="BX52" s="10"/>
      <c r="BY52" s="10">
        <f t="shared" si="0"/>
        <v>49</v>
      </c>
      <c r="BZ52" s="10" t="s">
        <v>1017</v>
      </c>
    </row>
    <row r="53" spans="1:78">
      <c r="A53" s="36"/>
      <c r="B53" s="11"/>
      <c r="C53" s="11"/>
      <c r="D53" s="12"/>
      <c r="E53" s="12"/>
      <c r="G53" s="126"/>
      <c r="H53" s="126"/>
      <c r="I53" s="126"/>
      <c r="J53" s="126"/>
      <c r="K53" s="126"/>
      <c r="L53" s="126"/>
      <c r="M53" s="126"/>
      <c r="N53" s="126"/>
      <c r="O53" s="126"/>
      <c r="P53" s="126"/>
      <c r="Q53" s="126"/>
      <c r="BL53" s="2"/>
      <c r="BM53" s="53" t="s">
        <v>68</v>
      </c>
      <c r="BN53" s="57" t="s">
        <v>890</v>
      </c>
      <c r="BO53" s="16"/>
      <c r="BP53" s="16"/>
      <c r="BQ53" s="10"/>
      <c r="BR53" s="15"/>
      <c r="BS53" s="123"/>
      <c r="BT53" s="123"/>
      <c r="BU53" s="123"/>
      <c r="BV53" s="10"/>
      <c r="BW53" s="10"/>
      <c r="BX53" s="10"/>
      <c r="BY53" s="10">
        <f t="shared" si="0"/>
        <v>50</v>
      </c>
      <c r="BZ53" s="172" t="s">
        <v>1336</v>
      </c>
    </row>
    <row r="54" spans="1:78">
      <c r="A54" s="36"/>
      <c r="B54" s="11"/>
      <c r="C54" s="11"/>
      <c r="D54" s="12"/>
      <c r="E54" s="12"/>
      <c r="G54" s="126"/>
      <c r="H54" s="126"/>
      <c r="I54" s="126"/>
      <c r="J54" s="126"/>
      <c r="K54" s="126"/>
      <c r="L54" s="126"/>
      <c r="M54" s="126"/>
      <c r="N54" s="126"/>
      <c r="O54" s="126"/>
      <c r="P54" s="126"/>
      <c r="Q54" s="126"/>
      <c r="BL54" s="2"/>
      <c r="BM54" s="53" t="s">
        <v>69</v>
      </c>
      <c r="BN54" s="57" t="s">
        <v>891</v>
      </c>
      <c r="BO54" s="20"/>
      <c r="BP54" s="20"/>
      <c r="BQ54" s="10"/>
      <c r="BR54" s="15"/>
      <c r="BS54" s="123"/>
      <c r="BT54" s="123"/>
      <c r="BU54" s="123"/>
      <c r="BV54" s="10"/>
      <c r="BW54" s="10"/>
      <c r="BX54" s="10"/>
      <c r="BY54" s="10">
        <f t="shared" si="0"/>
        <v>51</v>
      </c>
      <c r="BZ54" s="10" t="s">
        <v>1018</v>
      </c>
    </row>
    <row r="55" spans="1:78">
      <c r="A55" s="36"/>
      <c r="B55" s="11"/>
      <c r="C55" s="11"/>
      <c r="D55" s="12"/>
      <c r="E55" s="12"/>
      <c r="G55" s="126"/>
      <c r="H55" s="126"/>
      <c r="I55" s="126"/>
      <c r="J55" s="126"/>
      <c r="K55" s="126"/>
      <c r="L55" s="126"/>
      <c r="M55" s="126"/>
      <c r="N55" s="126"/>
      <c r="O55" s="126"/>
      <c r="P55" s="126"/>
      <c r="Q55" s="126"/>
      <c r="BL55" s="2"/>
      <c r="BM55" s="53" t="s">
        <v>70</v>
      </c>
      <c r="BN55" s="57" t="s">
        <v>1062</v>
      </c>
      <c r="BO55" s="16"/>
      <c r="BP55" s="16"/>
      <c r="BQ55" s="10"/>
      <c r="BR55" s="15"/>
      <c r="BS55" s="123"/>
      <c r="BT55" s="123"/>
      <c r="BU55" s="123"/>
      <c r="BV55" s="10"/>
      <c r="BW55" s="10"/>
      <c r="BX55" s="10"/>
      <c r="BY55" s="10">
        <f t="shared" si="0"/>
        <v>52</v>
      </c>
      <c r="BZ55" s="10" t="s">
        <v>1029</v>
      </c>
    </row>
    <row r="56" spans="1:78">
      <c r="A56" s="36"/>
      <c r="B56" s="11"/>
      <c r="C56" s="11"/>
      <c r="D56" s="12"/>
      <c r="E56" s="12"/>
      <c r="G56" s="126"/>
      <c r="H56" s="126"/>
      <c r="I56" s="126"/>
      <c r="J56" s="126"/>
      <c r="K56" s="126"/>
      <c r="L56" s="126"/>
      <c r="M56" s="126"/>
      <c r="N56" s="126"/>
      <c r="O56" s="126"/>
      <c r="P56" s="126"/>
      <c r="Q56" s="126"/>
      <c r="BL56" s="2"/>
      <c r="BM56" s="53" t="s">
        <v>71</v>
      </c>
      <c r="BN56" s="57" t="s">
        <v>582</v>
      </c>
      <c r="BO56" s="16"/>
      <c r="BP56" s="16"/>
      <c r="BQ56" s="10"/>
      <c r="BR56" s="15"/>
      <c r="BS56" s="123"/>
      <c r="BT56" s="123"/>
      <c r="BU56" s="123"/>
      <c r="BV56" s="10"/>
      <c r="BW56" s="10"/>
      <c r="BX56" s="10"/>
      <c r="BY56" s="10">
        <f t="shared" si="0"/>
        <v>53</v>
      </c>
      <c r="BZ56" s="172" t="s">
        <v>1334</v>
      </c>
    </row>
    <row r="57" spans="1:78">
      <c r="A57" s="36"/>
      <c r="B57" s="11"/>
      <c r="C57" s="11"/>
      <c r="D57" s="12"/>
      <c r="E57" s="12"/>
      <c r="G57" s="126"/>
      <c r="H57" s="126"/>
      <c r="I57" s="126"/>
      <c r="J57" s="126"/>
      <c r="K57" s="126"/>
      <c r="L57" s="126"/>
      <c r="M57" s="126"/>
      <c r="N57" s="126"/>
      <c r="O57" s="126"/>
      <c r="P57" s="126"/>
      <c r="Q57" s="126"/>
      <c r="BL57" s="2"/>
      <c r="BM57" s="53" t="s">
        <v>72</v>
      </c>
      <c r="BN57" s="57" t="s">
        <v>892</v>
      </c>
      <c r="BO57" s="16"/>
      <c r="BP57" s="16"/>
      <c r="BQ57" s="10"/>
      <c r="BR57" s="15"/>
      <c r="BS57" s="123"/>
      <c r="BT57" s="123"/>
      <c r="BU57" s="123"/>
      <c r="BV57" s="10"/>
      <c r="BW57" s="10"/>
      <c r="BX57" s="10"/>
      <c r="BY57" s="10">
        <f t="shared" si="0"/>
        <v>54</v>
      </c>
      <c r="BZ57" s="172" t="s">
        <v>1311</v>
      </c>
    </row>
    <row r="58" spans="1:78" ht="13.5" thickBot="1">
      <c r="A58" s="36"/>
      <c r="B58" s="11"/>
      <c r="C58" s="11"/>
      <c r="D58" s="12"/>
      <c r="E58" s="12"/>
      <c r="G58" s="126"/>
      <c r="H58" s="126"/>
      <c r="I58" s="126"/>
      <c r="J58" s="126"/>
      <c r="K58" s="126"/>
      <c r="L58" s="126"/>
      <c r="M58" s="126"/>
      <c r="N58" s="126"/>
      <c r="O58" s="126"/>
      <c r="P58" s="126"/>
      <c r="Q58" s="126"/>
      <c r="BL58" s="2"/>
      <c r="BM58" s="53" t="s">
        <v>73</v>
      </c>
      <c r="BN58" s="57" t="s">
        <v>893</v>
      </c>
      <c r="BO58" s="16"/>
      <c r="BP58" s="16"/>
      <c r="BQ58" s="10"/>
      <c r="BR58" s="15"/>
      <c r="BS58" s="123"/>
      <c r="BT58" s="123"/>
      <c r="BU58" s="123"/>
      <c r="BV58" s="10"/>
      <c r="BW58" s="10"/>
      <c r="BX58" s="10"/>
      <c r="BY58" s="10">
        <f t="shared" si="0"/>
        <v>55</v>
      </c>
      <c r="BZ58" s="172" t="s">
        <v>1337</v>
      </c>
    </row>
    <row r="59" spans="1:78" ht="13.5" thickBot="1">
      <c r="A59" s="36"/>
      <c r="B59" s="11"/>
      <c r="C59" s="11"/>
      <c r="D59" s="12"/>
      <c r="E59" s="12"/>
      <c r="G59" s="126"/>
      <c r="H59" s="126"/>
      <c r="I59" s="126"/>
      <c r="J59" s="126"/>
      <c r="K59" s="126"/>
      <c r="L59" s="126"/>
      <c r="M59" s="126"/>
      <c r="N59" s="126"/>
      <c r="O59" s="126"/>
      <c r="P59" s="126"/>
      <c r="Q59" s="126"/>
      <c r="BL59" s="2"/>
      <c r="BM59" s="53" t="s">
        <v>74</v>
      </c>
      <c r="BN59" s="57" t="s">
        <v>894</v>
      </c>
      <c r="BO59" s="16"/>
      <c r="BP59" s="16"/>
      <c r="BQ59" s="10"/>
      <c r="BR59" s="15"/>
      <c r="BS59" s="123"/>
      <c r="BT59" s="123"/>
      <c r="BU59" s="123"/>
      <c r="BV59" s="10"/>
      <c r="BW59" s="11" t="s">
        <v>1089</v>
      </c>
      <c r="BX59" s="100">
        <v>3</v>
      </c>
      <c r="BY59" s="10">
        <f t="shared" si="0"/>
        <v>56</v>
      </c>
      <c r="BZ59" s="10" t="s">
        <v>1291</v>
      </c>
    </row>
    <row r="60" spans="1:78">
      <c r="A60" s="36"/>
      <c r="B60" s="11"/>
      <c r="C60" s="11"/>
      <c r="D60" s="12"/>
      <c r="E60" s="12"/>
      <c r="G60" s="126"/>
      <c r="H60" s="126"/>
      <c r="I60" s="126"/>
      <c r="J60" s="126"/>
      <c r="K60" s="126"/>
      <c r="L60" s="126"/>
      <c r="M60" s="126"/>
      <c r="N60" s="126"/>
      <c r="O60" s="126"/>
      <c r="P60" s="126"/>
      <c r="Q60" s="126"/>
      <c r="BL60" s="2"/>
      <c r="BM60" s="53" t="s">
        <v>75</v>
      </c>
      <c r="BN60" s="57" t="s">
        <v>895</v>
      </c>
      <c r="BO60" s="16"/>
      <c r="BP60" s="16"/>
      <c r="BQ60" s="10"/>
      <c r="BR60" s="15"/>
      <c r="BS60" s="123"/>
      <c r="BT60" s="123"/>
      <c r="BU60" s="123"/>
      <c r="BV60" s="10"/>
      <c r="BW60" s="10"/>
      <c r="BX60" s="10"/>
      <c r="BY60" s="10">
        <f t="shared" si="0"/>
        <v>57</v>
      </c>
      <c r="BZ60" s="10" t="s">
        <v>1292</v>
      </c>
    </row>
    <row r="61" spans="1:78">
      <c r="A61" s="36"/>
      <c r="B61" s="11"/>
      <c r="C61" s="11"/>
      <c r="D61" s="12"/>
      <c r="E61" s="12"/>
      <c r="G61" s="126"/>
      <c r="H61" s="126"/>
      <c r="I61" s="126"/>
      <c r="J61" s="126"/>
      <c r="K61" s="126"/>
      <c r="L61" s="126"/>
      <c r="M61" s="126"/>
      <c r="N61" s="126"/>
      <c r="O61" s="126"/>
      <c r="P61" s="126"/>
      <c r="Q61" s="126"/>
      <c r="BL61" s="2"/>
      <c r="BM61" s="53" t="s">
        <v>76</v>
      </c>
      <c r="BN61" s="57" t="s">
        <v>896</v>
      </c>
      <c r="BO61" s="16"/>
      <c r="BP61" s="16"/>
      <c r="BQ61" s="10"/>
      <c r="BR61" s="15"/>
      <c r="BS61" s="123"/>
      <c r="BT61" s="123"/>
      <c r="BU61" s="123"/>
      <c r="BV61" s="10"/>
      <c r="BW61" s="10"/>
      <c r="BX61" s="10"/>
      <c r="BY61" s="10">
        <f t="shared" si="0"/>
        <v>58</v>
      </c>
      <c r="BZ61" s="10" t="s">
        <v>1030</v>
      </c>
    </row>
    <row r="62" spans="1:78">
      <c r="A62" s="36"/>
      <c r="B62" s="11"/>
      <c r="C62" s="11"/>
      <c r="D62" s="12"/>
      <c r="E62" s="12"/>
      <c r="G62" s="126"/>
      <c r="H62" s="126"/>
      <c r="I62" s="126"/>
      <c r="J62" s="126"/>
      <c r="K62" s="126"/>
      <c r="L62" s="126"/>
      <c r="M62" s="126"/>
      <c r="N62" s="126"/>
      <c r="O62" s="126"/>
      <c r="P62" s="126"/>
      <c r="Q62" s="126"/>
      <c r="BL62" s="2"/>
      <c r="BM62" s="53" t="s">
        <v>77</v>
      </c>
      <c r="BN62" s="57" t="s">
        <v>897</v>
      </c>
      <c r="BO62" s="16"/>
      <c r="BP62" s="16"/>
      <c r="BQ62" s="10"/>
      <c r="BR62" s="15"/>
      <c r="BS62" s="123"/>
      <c r="BT62" s="123"/>
      <c r="BU62" s="123"/>
      <c r="BV62" s="10"/>
      <c r="BW62" s="10"/>
      <c r="BX62" s="10"/>
      <c r="BY62" s="10">
        <f t="shared" si="0"/>
        <v>59</v>
      </c>
      <c r="BZ62" s="172" t="s">
        <v>1338</v>
      </c>
    </row>
    <row r="63" spans="1:78">
      <c r="A63" s="36"/>
      <c r="B63" s="11"/>
      <c r="C63" s="11"/>
      <c r="D63" s="12"/>
      <c r="E63" s="12"/>
      <c r="G63" s="126"/>
      <c r="H63" s="126"/>
      <c r="I63" s="126"/>
      <c r="J63" s="126"/>
      <c r="K63" s="126"/>
      <c r="L63" s="126"/>
      <c r="M63" s="126"/>
      <c r="N63" s="126"/>
      <c r="O63" s="126"/>
      <c r="P63" s="126"/>
      <c r="Q63" s="126"/>
      <c r="BL63" s="2"/>
      <c r="BM63" s="53" t="s">
        <v>78</v>
      </c>
      <c r="BN63" s="57" t="s">
        <v>636</v>
      </c>
      <c r="BO63" s="16"/>
      <c r="BP63" s="16"/>
      <c r="BQ63" s="10"/>
      <c r="BR63" s="15"/>
      <c r="BS63" s="123"/>
      <c r="BT63" s="123"/>
      <c r="BU63" s="123"/>
      <c r="BV63" s="10"/>
      <c r="BW63" s="10"/>
      <c r="BX63" s="10"/>
      <c r="BY63" s="10">
        <f t="shared" si="0"/>
        <v>60</v>
      </c>
      <c r="BZ63" s="172" t="s">
        <v>1339</v>
      </c>
    </row>
    <row r="64" spans="1:78">
      <c r="A64" s="36"/>
      <c r="B64" s="11"/>
      <c r="C64" s="11"/>
      <c r="D64" s="12"/>
      <c r="E64" s="12"/>
      <c r="G64" s="126"/>
      <c r="H64" s="126"/>
      <c r="I64" s="126"/>
      <c r="J64" s="126"/>
      <c r="K64" s="126"/>
      <c r="L64" s="126"/>
      <c r="M64" s="126"/>
      <c r="N64" s="126"/>
      <c r="O64" s="126"/>
      <c r="P64" s="126"/>
      <c r="Q64" s="126"/>
      <c r="BL64" s="2"/>
      <c r="BM64" s="53" t="s">
        <v>79</v>
      </c>
      <c r="BN64" s="57" t="s">
        <v>898</v>
      </c>
      <c r="BO64" s="16"/>
      <c r="BP64" s="16"/>
      <c r="BQ64" s="10"/>
      <c r="BR64" s="15"/>
      <c r="BS64" s="123"/>
      <c r="BT64" s="123"/>
      <c r="BU64" s="123"/>
      <c r="BV64" s="10"/>
      <c r="BW64" s="10"/>
      <c r="BX64" s="10"/>
      <c r="BY64" s="10">
        <f t="shared" si="0"/>
        <v>61</v>
      </c>
      <c r="BZ64" s="10" t="s">
        <v>1031</v>
      </c>
    </row>
    <row r="65" spans="1:78">
      <c r="A65" s="36">
        <v>18</v>
      </c>
      <c r="B65" s="11" t="s">
        <v>990</v>
      </c>
      <c r="C65" s="11"/>
      <c r="D65" s="49">
        <v>218</v>
      </c>
      <c r="E65" s="46" t="s">
        <v>1154</v>
      </c>
      <c r="G65" s="126"/>
      <c r="H65" s="126"/>
      <c r="I65" s="126"/>
      <c r="J65" s="126"/>
      <c r="K65" s="126"/>
      <c r="L65" s="126"/>
      <c r="M65" s="126"/>
      <c r="N65" s="126"/>
      <c r="O65" s="126"/>
      <c r="P65" s="126"/>
      <c r="Q65" s="126"/>
      <c r="BL65" s="2"/>
      <c r="BM65" s="53" t="s">
        <v>80</v>
      </c>
      <c r="BN65" s="57" t="s">
        <v>899</v>
      </c>
      <c r="BO65" s="16"/>
      <c r="BP65" s="16"/>
      <c r="BQ65" s="10"/>
      <c r="BR65" s="15"/>
      <c r="BS65" s="123"/>
      <c r="BT65" s="123"/>
      <c r="BU65" s="123"/>
      <c r="BV65" s="10"/>
      <c r="BW65" s="10"/>
      <c r="BX65" s="10"/>
      <c r="BY65" s="10"/>
      <c r="BZ65" s="172" t="s">
        <v>1340</v>
      </c>
    </row>
    <row r="66" spans="1:78">
      <c r="A66" s="36">
        <v>19</v>
      </c>
      <c r="B66" s="11" t="s">
        <v>991</v>
      </c>
      <c r="C66" s="11"/>
      <c r="D66" s="49">
        <v>118</v>
      </c>
      <c r="E66" s="46" t="s">
        <v>1155</v>
      </c>
      <c r="G66" s="242" t="s">
        <v>1191</v>
      </c>
      <c r="H66" s="242"/>
      <c r="I66" s="242"/>
      <c r="J66" s="242"/>
      <c r="K66" s="242"/>
      <c r="L66" s="242"/>
      <c r="M66" s="242"/>
      <c r="N66" s="242"/>
      <c r="O66" s="242"/>
      <c r="P66" s="242"/>
      <c r="Q66" s="242"/>
      <c r="BL66" s="2"/>
      <c r="BM66" s="53" t="s">
        <v>81</v>
      </c>
      <c r="BN66" s="57" t="s">
        <v>900</v>
      </c>
      <c r="BO66" s="16"/>
      <c r="BP66" s="16"/>
      <c r="BQ66" s="10"/>
      <c r="BR66" s="15"/>
      <c r="BS66" s="123"/>
      <c r="BT66" s="123"/>
      <c r="BU66" s="123"/>
      <c r="BV66" s="10"/>
      <c r="BW66" s="10"/>
      <c r="BX66" s="10"/>
      <c r="BY66" s="10"/>
      <c r="BZ66" s="10"/>
    </row>
    <row r="67" spans="1:78" ht="13.5" thickBot="1">
      <c r="A67" s="36">
        <v>21</v>
      </c>
      <c r="B67" s="175" t="s">
        <v>1312</v>
      </c>
      <c r="C67" s="11"/>
      <c r="D67" s="49">
        <v>8</v>
      </c>
      <c r="E67" s="46"/>
      <c r="G67" s="158"/>
      <c r="H67" s="158"/>
      <c r="I67" s="158"/>
      <c r="J67" s="158"/>
      <c r="K67" s="158"/>
      <c r="L67" s="158"/>
      <c r="M67" s="158"/>
      <c r="N67" s="158"/>
      <c r="O67" s="158"/>
      <c r="P67" s="158"/>
      <c r="Q67" s="158"/>
      <c r="BL67" s="2"/>
      <c r="BM67" s="53"/>
      <c r="BN67" s="57"/>
      <c r="BO67" s="16"/>
      <c r="BP67" s="16"/>
      <c r="BQ67" s="10"/>
      <c r="BR67" s="15"/>
      <c r="BS67" s="123"/>
      <c r="BT67" s="123"/>
      <c r="BU67" s="123"/>
      <c r="BV67" s="10"/>
      <c r="BW67" s="10"/>
      <c r="BX67" s="10"/>
      <c r="BY67" s="10"/>
      <c r="BZ67" s="10"/>
    </row>
    <row r="68" spans="1:78" ht="12.75" customHeight="1" thickBot="1">
      <c r="A68" s="36">
        <v>20</v>
      </c>
      <c r="B68" s="11" t="s">
        <v>992</v>
      </c>
      <c r="C68" s="11"/>
      <c r="D68" s="12">
        <f>IF(LEN(D36)&gt;0,IF(COUNTIF(BS:BS,D36)=1,INDEX(BT:BT,MATCH(D36,BS:BS,0)),0),MIN(BT8:BT23))</f>
        <v>73.5</v>
      </c>
      <c r="E68" s="12"/>
      <c r="F68" s="147" t="s">
        <v>1233</v>
      </c>
      <c r="G68" s="128"/>
      <c r="H68" s="128"/>
      <c r="I68" s="128"/>
      <c r="J68" s="128"/>
      <c r="K68" s="128"/>
      <c r="L68" s="128"/>
      <c r="M68" s="128"/>
      <c r="N68" s="128"/>
      <c r="O68" s="128"/>
      <c r="P68" s="128"/>
      <c r="Q68" s="128"/>
      <c r="BL68" s="2"/>
      <c r="BM68" s="53" t="s">
        <v>82</v>
      </c>
      <c r="BN68" s="57" t="s">
        <v>901</v>
      </c>
      <c r="BO68" s="16"/>
      <c r="BP68" s="16"/>
      <c r="BQ68" s="10"/>
      <c r="BR68" s="15"/>
      <c r="BS68" s="123"/>
      <c r="BT68" s="123"/>
      <c r="BU68" s="123"/>
      <c r="BV68" s="10"/>
      <c r="BW68" s="11" t="s">
        <v>1089</v>
      </c>
      <c r="BX68" s="100">
        <v>5</v>
      </c>
      <c r="BY68" s="10"/>
      <c r="BZ68" s="172" t="s">
        <v>1327</v>
      </c>
    </row>
    <row r="69" spans="1:78">
      <c r="A69" s="36">
        <v>23</v>
      </c>
      <c r="B69" s="175" t="s">
        <v>994</v>
      </c>
      <c r="C69" s="11"/>
      <c r="D69" s="12">
        <f>ROUND(2+((SUM(D65:D66))/20),1)</f>
        <v>18.8</v>
      </c>
      <c r="E69" s="12"/>
      <c r="G69" s="128"/>
      <c r="H69" s="128"/>
      <c r="I69" s="128"/>
      <c r="J69" s="128"/>
      <c r="K69" s="128"/>
      <c r="L69" s="128"/>
      <c r="M69" s="128"/>
      <c r="N69" s="128"/>
      <c r="O69" s="128"/>
      <c r="P69" s="128"/>
      <c r="Q69" s="128"/>
      <c r="BL69" s="2"/>
      <c r="BM69" s="53" t="s">
        <v>83</v>
      </c>
      <c r="BN69" s="57" t="s">
        <v>658</v>
      </c>
      <c r="BO69" s="16"/>
      <c r="BP69" s="16"/>
      <c r="BQ69" s="10"/>
      <c r="BR69" s="15"/>
      <c r="BS69" s="123"/>
      <c r="BT69" s="123"/>
      <c r="BU69" s="123"/>
      <c r="BV69" s="10"/>
      <c r="BW69" s="10"/>
      <c r="BX69" s="10"/>
      <c r="BY69" s="10"/>
      <c r="BZ69" s="10"/>
    </row>
    <row r="70" spans="1:78">
      <c r="A70" s="36">
        <v>24</v>
      </c>
      <c r="B70" s="175" t="s">
        <v>995</v>
      </c>
      <c r="C70" s="11"/>
      <c r="D70" s="25">
        <f>D66+D68</f>
        <v>191.5</v>
      </c>
      <c r="E70" s="12"/>
      <c r="G70" s="128"/>
      <c r="H70" s="128"/>
      <c r="I70" s="128"/>
      <c r="J70" s="128"/>
      <c r="K70" s="128"/>
      <c r="L70" s="128"/>
      <c r="M70" s="128"/>
      <c r="N70" s="128"/>
      <c r="O70" s="128"/>
      <c r="P70" s="128"/>
      <c r="Q70" s="128"/>
      <c r="BL70" s="2"/>
      <c r="BM70" s="53" t="s">
        <v>84</v>
      </c>
      <c r="BN70" s="57" t="s">
        <v>660</v>
      </c>
      <c r="BO70" s="16"/>
      <c r="BP70" s="16"/>
      <c r="BQ70" s="10"/>
      <c r="BR70" s="15"/>
      <c r="BS70" s="123"/>
      <c r="BT70" s="123"/>
      <c r="BU70" s="123"/>
      <c r="BV70" s="10"/>
      <c r="BW70" s="10"/>
      <c r="BX70" s="10"/>
      <c r="BY70" s="10"/>
      <c r="BZ70" s="10"/>
    </row>
    <row r="71" spans="1:78">
      <c r="A71" s="36">
        <v>25</v>
      </c>
      <c r="B71" s="175" t="s">
        <v>996</v>
      </c>
      <c r="C71" s="11"/>
      <c r="D71" s="12">
        <f>IF(D70&gt;0,IF(LEN($BV$10)&gt;0,ROUNDUP(SQRT(2*D70/$BV$10)+$BV$4,1),""),"")</f>
        <v>19.600000000000001</v>
      </c>
      <c r="E71" s="12" t="str">
        <f>IF(D70&gt;400,"Find in Table 3 and Equation 1","Find in Figure 2 and Table 2")</f>
        <v>Find in Figure 2 and Table 2</v>
      </c>
      <c r="G71" s="128"/>
      <c r="H71" s="128"/>
      <c r="I71" s="128"/>
      <c r="J71" s="128"/>
      <c r="K71" s="128"/>
      <c r="L71" s="128"/>
      <c r="M71" s="128"/>
      <c r="N71" s="128"/>
      <c r="O71" s="128"/>
      <c r="P71" s="128"/>
      <c r="Q71" s="128"/>
      <c r="BL71" s="2"/>
      <c r="BM71" s="53" t="s">
        <v>85</v>
      </c>
      <c r="BN71" s="57" t="s">
        <v>902</v>
      </c>
      <c r="BO71" s="16"/>
      <c r="BP71" s="16"/>
      <c r="BQ71" s="10"/>
      <c r="BR71" s="15"/>
      <c r="BS71" s="123"/>
      <c r="BT71" s="123"/>
      <c r="BU71" s="123"/>
      <c r="BV71" s="10"/>
      <c r="BW71" s="10"/>
      <c r="BX71" s="10"/>
      <c r="BY71" s="10"/>
      <c r="BZ71" s="10"/>
    </row>
    <row r="72" spans="1:78">
      <c r="A72" s="36">
        <v>27</v>
      </c>
      <c r="B72" s="11" t="s">
        <v>1029</v>
      </c>
      <c r="C72" s="11"/>
      <c r="D72" s="24">
        <f>AW906</f>
        <v>22</v>
      </c>
      <c r="E72" s="12"/>
      <c r="G72" s="128"/>
      <c r="H72" s="128"/>
      <c r="I72" s="128"/>
      <c r="J72" s="128"/>
      <c r="K72" s="128"/>
      <c r="L72" s="128"/>
      <c r="M72" s="128"/>
      <c r="N72" s="128"/>
      <c r="O72" s="128"/>
      <c r="P72" s="128"/>
      <c r="Q72" s="128"/>
      <c r="BL72" s="2"/>
      <c r="BM72" s="53" t="s">
        <v>86</v>
      </c>
      <c r="BN72" s="57" t="s">
        <v>16</v>
      </c>
      <c r="BO72" s="16"/>
      <c r="BP72" s="16"/>
      <c r="BQ72" s="10"/>
      <c r="BR72" s="15"/>
      <c r="BS72" s="123"/>
      <c r="BT72" s="123"/>
      <c r="BU72" s="123"/>
      <c r="BV72" s="10"/>
      <c r="BW72" s="10"/>
      <c r="BX72" s="10"/>
      <c r="BY72" s="10"/>
      <c r="BZ72" s="10"/>
    </row>
    <row r="73" spans="1:78">
      <c r="A73" s="36">
        <v>28</v>
      </c>
      <c r="B73" s="175" t="s">
        <v>1322</v>
      </c>
      <c r="C73" s="11"/>
      <c r="D73" s="24">
        <f>AV930</f>
        <v>38.400000000000006</v>
      </c>
      <c r="E73" s="12"/>
      <c r="G73" s="128"/>
      <c r="H73" s="128"/>
      <c r="I73" s="128"/>
      <c r="J73" s="128"/>
      <c r="K73" s="128"/>
      <c r="L73" s="128"/>
      <c r="M73" s="128"/>
      <c r="N73" s="128"/>
      <c r="O73" s="128"/>
      <c r="P73" s="128"/>
      <c r="Q73" s="128"/>
      <c r="BL73" s="2"/>
      <c r="BM73" s="53" t="s">
        <v>87</v>
      </c>
      <c r="BN73" s="57" t="s">
        <v>903</v>
      </c>
      <c r="BO73" s="16"/>
      <c r="BP73" s="16"/>
      <c r="BQ73" s="10"/>
      <c r="BR73" s="15"/>
      <c r="BS73" s="123"/>
      <c r="BT73" s="123"/>
      <c r="BU73" s="123"/>
      <c r="BV73" s="10"/>
      <c r="BW73" s="10"/>
      <c r="BX73" s="10"/>
      <c r="BY73" s="10"/>
      <c r="BZ73" s="10"/>
    </row>
    <row r="74" spans="1:78">
      <c r="A74" s="36">
        <v>29</v>
      </c>
      <c r="B74" s="175" t="s">
        <v>1351</v>
      </c>
      <c r="C74" s="11"/>
      <c r="D74" s="46">
        <v>5</v>
      </c>
      <c r="E74" s="168" t="s">
        <v>1355</v>
      </c>
      <c r="F74" s="163"/>
      <c r="G74" s="128"/>
      <c r="H74" s="128"/>
      <c r="I74" s="128"/>
      <c r="J74" s="128"/>
      <c r="K74" s="128"/>
      <c r="L74" s="128"/>
      <c r="M74" s="128"/>
      <c r="N74" s="128"/>
      <c r="O74" s="128"/>
      <c r="P74" s="128"/>
      <c r="Q74" s="128"/>
      <c r="BL74" s="2"/>
      <c r="BM74" s="53" t="s">
        <v>88</v>
      </c>
      <c r="BN74" s="57" t="s">
        <v>904</v>
      </c>
      <c r="BO74" s="16"/>
      <c r="BP74" s="16"/>
      <c r="BQ74" s="10"/>
      <c r="BR74" s="15"/>
      <c r="BS74" s="123"/>
      <c r="BT74" s="123"/>
      <c r="BU74" s="123"/>
      <c r="BV74" s="10"/>
      <c r="BW74" s="10"/>
      <c r="BX74" s="10"/>
      <c r="BY74" s="10"/>
      <c r="BZ74" s="10"/>
    </row>
    <row r="75" spans="1:78">
      <c r="A75" s="36">
        <v>31</v>
      </c>
      <c r="B75" s="175" t="s">
        <v>1326</v>
      </c>
      <c r="C75" s="11"/>
      <c r="D75" s="12">
        <f>IF(($D$98+$D$99+$BX$68)&gt;$BX$32,($D$98+$D$99+$BX$68),$BX$32)</f>
        <v>21</v>
      </c>
      <c r="E75" s="168" t="s">
        <v>1400</v>
      </c>
      <c r="F75" s="163"/>
      <c r="G75" s="128"/>
      <c r="H75" s="128"/>
      <c r="I75" s="128"/>
      <c r="J75" s="128"/>
      <c r="K75" s="128"/>
      <c r="L75" s="128"/>
      <c r="M75" s="128"/>
      <c r="N75" s="128"/>
      <c r="O75" s="128"/>
      <c r="P75" s="128"/>
      <c r="Q75" s="128"/>
      <c r="BL75" s="2"/>
      <c r="BM75" s="53" t="s">
        <v>89</v>
      </c>
      <c r="BN75" s="57" t="s">
        <v>905</v>
      </c>
      <c r="BO75" s="16"/>
      <c r="BP75" s="16"/>
      <c r="BQ75" s="10"/>
      <c r="BR75" s="15"/>
      <c r="BS75" s="123"/>
      <c r="BT75" s="123"/>
      <c r="BU75" s="123"/>
      <c r="BV75" s="10"/>
      <c r="BW75" s="10"/>
      <c r="BX75" s="10"/>
      <c r="BY75" s="10"/>
      <c r="BZ75" s="10"/>
    </row>
    <row r="76" spans="1:78">
      <c r="A76" s="36">
        <v>32</v>
      </c>
      <c r="B76" s="11" t="s">
        <v>1277</v>
      </c>
      <c r="C76" s="11"/>
      <c r="D76" s="12">
        <f>IF($D$66&lt;35,0,((ROUNDUP(($D$66-35)/10,0))))</f>
        <v>9</v>
      </c>
      <c r="E76" s="181" t="s">
        <v>1399</v>
      </c>
      <c r="G76" s="128"/>
      <c r="H76" s="128"/>
      <c r="I76" s="128"/>
      <c r="J76" s="128"/>
      <c r="K76" s="128"/>
      <c r="L76" s="128"/>
      <c r="M76" s="128"/>
      <c r="N76" s="128"/>
      <c r="O76" s="128"/>
      <c r="P76" s="128"/>
      <c r="Q76" s="128"/>
      <c r="BL76" s="2"/>
      <c r="BM76" s="53" t="s">
        <v>90</v>
      </c>
      <c r="BN76" s="57" t="s">
        <v>906</v>
      </c>
      <c r="BO76" s="16"/>
      <c r="BP76" s="16"/>
      <c r="BQ76" s="10"/>
      <c r="BR76" s="15"/>
      <c r="BS76" s="123"/>
      <c r="BT76" s="123"/>
      <c r="BU76" s="123"/>
      <c r="BV76" s="10"/>
      <c r="BW76" s="10"/>
      <c r="BX76" s="10"/>
      <c r="BY76" s="10"/>
      <c r="BZ76" s="10"/>
    </row>
    <row r="77" spans="1:78">
      <c r="A77" s="36">
        <v>33</v>
      </c>
      <c r="B77" s="11" t="s">
        <v>1272</v>
      </c>
      <c r="C77" s="11"/>
      <c r="D77" s="46">
        <v>0</v>
      </c>
      <c r="E77" s="168" t="s">
        <v>1309</v>
      </c>
      <c r="G77" s="128"/>
      <c r="H77" s="128"/>
      <c r="I77" s="128"/>
      <c r="J77" s="128"/>
      <c r="K77" s="128"/>
      <c r="L77" s="128"/>
      <c r="M77" s="128"/>
      <c r="N77" s="128"/>
      <c r="O77" s="128"/>
      <c r="P77" s="128"/>
      <c r="Q77" s="128"/>
      <c r="BL77" s="2"/>
      <c r="BM77" s="53"/>
      <c r="BN77" s="57"/>
      <c r="BO77" s="16"/>
      <c r="BP77" s="16"/>
      <c r="BQ77" s="10"/>
      <c r="BR77" s="15"/>
      <c r="BS77" s="123"/>
      <c r="BT77" s="123"/>
      <c r="BU77" s="123"/>
      <c r="BV77" s="10"/>
      <c r="BW77" s="10"/>
      <c r="BX77" s="10"/>
      <c r="BY77" s="10"/>
      <c r="BZ77" s="10"/>
    </row>
    <row r="78" spans="1:78">
      <c r="A78" s="36">
        <v>35</v>
      </c>
      <c r="B78" s="11" t="s">
        <v>1278</v>
      </c>
      <c r="C78" s="11"/>
      <c r="D78" s="24">
        <f>ROUNDUP(($D$72+$D$73+D74)-($D$75+D26), 0)</f>
        <v>45</v>
      </c>
      <c r="E78" s="46"/>
      <c r="F78" s="164"/>
      <c r="G78" s="128"/>
      <c r="H78" s="128"/>
      <c r="I78" s="128"/>
      <c r="J78" s="128"/>
      <c r="K78" s="128"/>
      <c r="L78" s="128"/>
      <c r="M78" s="128"/>
      <c r="N78" s="128"/>
      <c r="O78" s="128"/>
      <c r="P78" s="128"/>
      <c r="Q78" s="128"/>
      <c r="BL78" s="2"/>
      <c r="BM78" s="53"/>
      <c r="BN78" s="57"/>
      <c r="BO78" s="16"/>
      <c r="BP78" s="16"/>
      <c r="BQ78" s="10"/>
      <c r="BR78" s="15"/>
      <c r="BS78" s="123"/>
      <c r="BT78" s="123"/>
      <c r="BU78" s="123"/>
      <c r="BV78" s="10"/>
      <c r="BW78" s="10"/>
      <c r="BX78" s="10"/>
      <c r="BY78" s="10"/>
      <c r="BZ78" s="10"/>
    </row>
    <row r="79" spans="1:78">
      <c r="A79" s="36"/>
      <c r="B79" s="36"/>
      <c r="C79" s="36"/>
      <c r="D79" s="36"/>
      <c r="E79" s="11"/>
      <c r="G79" s="128"/>
      <c r="H79" s="128"/>
      <c r="I79" s="128"/>
      <c r="J79" s="128"/>
      <c r="K79" s="128"/>
      <c r="L79" s="128"/>
      <c r="M79" s="128"/>
      <c r="N79" s="128"/>
      <c r="O79" s="128"/>
      <c r="P79" s="128"/>
      <c r="Q79" s="128"/>
      <c r="BL79" s="2"/>
      <c r="BM79" s="53" t="s">
        <v>91</v>
      </c>
      <c r="BN79" s="57" t="s">
        <v>907</v>
      </c>
      <c r="BO79" s="16"/>
      <c r="BP79" s="16"/>
      <c r="BQ79" s="10"/>
      <c r="BR79" s="15"/>
      <c r="BS79" s="123"/>
      <c r="BT79" s="123"/>
      <c r="BU79" s="123"/>
      <c r="BV79" s="10"/>
      <c r="BW79" s="10"/>
      <c r="BX79" s="10"/>
      <c r="BY79" s="10"/>
      <c r="BZ79" s="10"/>
    </row>
    <row r="80" spans="1:78">
      <c r="A80" s="36"/>
      <c r="B80" s="36"/>
      <c r="C80" s="36"/>
      <c r="D80" s="36"/>
      <c r="E80" s="12"/>
      <c r="G80" s="128"/>
      <c r="H80" s="128"/>
      <c r="I80" s="128"/>
      <c r="J80" s="128"/>
      <c r="K80" s="128"/>
      <c r="L80" s="128"/>
      <c r="M80" s="128"/>
      <c r="N80" s="128"/>
      <c r="O80" s="128"/>
      <c r="P80" s="128"/>
      <c r="Q80" s="128"/>
      <c r="BL80" s="2"/>
      <c r="BM80" s="53" t="s">
        <v>92</v>
      </c>
      <c r="BN80" s="57" t="s">
        <v>908</v>
      </c>
      <c r="BO80" s="16"/>
      <c r="BP80" s="16"/>
      <c r="BQ80" s="10"/>
      <c r="BR80" s="15"/>
      <c r="BS80" s="123"/>
      <c r="BT80" s="123"/>
      <c r="BU80" s="123"/>
      <c r="BV80" s="10"/>
      <c r="BW80" s="10"/>
      <c r="BX80" s="10"/>
      <c r="BY80" s="10"/>
      <c r="BZ80" s="10"/>
    </row>
    <row r="81" spans="1:78">
      <c r="A81" s="36"/>
      <c r="B81" s="11"/>
      <c r="C81" s="11"/>
      <c r="D81" s="12"/>
      <c r="E81" s="12"/>
      <c r="G81" s="128"/>
      <c r="H81" s="128"/>
      <c r="I81" s="128"/>
      <c r="J81" s="128"/>
      <c r="K81" s="128"/>
      <c r="L81" s="128"/>
      <c r="M81" s="128"/>
      <c r="N81" s="128"/>
      <c r="O81" s="128"/>
      <c r="P81" s="128"/>
      <c r="Q81" s="128"/>
      <c r="BL81" s="2"/>
      <c r="BM81" s="53" t="s">
        <v>93</v>
      </c>
      <c r="BN81" s="57" t="s">
        <v>909</v>
      </c>
      <c r="BO81" s="16"/>
      <c r="BP81" s="16"/>
      <c r="BQ81" s="10"/>
      <c r="BR81" s="15"/>
      <c r="BS81" s="123"/>
      <c r="BT81" s="123"/>
      <c r="BU81" s="123"/>
      <c r="BV81" s="10"/>
      <c r="BW81" s="10"/>
      <c r="BX81" s="10"/>
      <c r="BY81" s="10"/>
      <c r="BZ81" s="10"/>
    </row>
    <row r="82" spans="1:78">
      <c r="A82" s="36"/>
      <c r="B82" s="11"/>
      <c r="C82" s="11"/>
      <c r="D82" s="12"/>
      <c r="E82" s="12"/>
      <c r="G82" s="128"/>
      <c r="H82" s="128"/>
      <c r="I82" s="128"/>
      <c r="J82" s="128"/>
      <c r="K82" s="128"/>
      <c r="L82" s="128"/>
      <c r="M82" s="128"/>
      <c r="N82" s="128"/>
      <c r="O82" s="128"/>
      <c r="P82" s="128"/>
      <c r="Q82" s="128"/>
      <c r="BL82" s="2"/>
      <c r="BM82" s="53" t="s">
        <v>94</v>
      </c>
      <c r="BN82" s="57" t="s">
        <v>910</v>
      </c>
      <c r="BO82" s="16"/>
      <c r="BP82" s="16"/>
      <c r="BQ82" s="10"/>
      <c r="BR82" s="15"/>
      <c r="BS82" s="123"/>
      <c r="BT82" s="123"/>
      <c r="BU82" s="123"/>
      <c r="BV82" s="10"/>
      <c r="BW82" s="10"/>
      <c r="BX82" s="10"/>
      <c r="BY82" s="10"/>
      <c r="BZ82" s="10"/>
    </row>
    <row r="83" spans="1:78">
      <c r="A83" s="36"/>
      <c r="B83" s="11"/>
      <c r="C83" s="11"/>
      <c r="D83" s="12"/>
      <c r="E83" s="12"/>
      <c r="G83" s="128"/>
      <c r="H83" s="128"/>
      <c r="I83" s="128"/>
      <c r="J83" s="128"/>
      <c r="K83" s="128"/>
      <c r="L83" s="128"/>
      <c r="M83" s="128"/>
      <c r="N83" s="128"/>
      <c r="O83" s="128"/>
      <c r="P83" s="128"/>
      <c r="Q83" s="128"/>
      <c r="BL83" s="2"/>
      <c r="BM83" s="53" t="s">
        <v>95</v>
      </c>
      <c r="BN83" s="57" t="s">
        <v>911</v>
      </c>
      <c r="BO83" s="16"/>
      <c r="BP83" s="16"/>
      <c r="BQ83" s="10"/>
      <c r="BR83" s="15"/>
      <c r="BS83" s="123"/>
      <c r="BT83" s="123"/>
      <c r="BU83" s="123"/>
      <c r="BV83" s="10"/>
      <c r="BW83" s="10"/>
      <c r="BX83" s="10"/>
      <c r="BY83" s="10"/>
      <c r="BZ83" s="10"/>
    </row>
    <row r="84" spans="1:78">
      <c r="A84" s="36"/>
      <c r="B84" s="11"/>
      <c r="C84" s="11"/>
      <c r="D84" s="12"/>
      <c r="E84" s="12"/>
      <c r="G84" s="128"/>
      <c r="H84" s="128"/>
      <c r="I84" s="128"/>
      <c r="J84" s="128"/>
      <c r="K84" s="128"/>
      <c r="L84" s="128"/>
      <c r="M84" s="128"/>
      <c r="N84" s="128"/>
      <c r="O84" s="128"/>
      <c r="P84" s="128"/>
      <c r="Q84" s="128"/>
      <c r="BL84" s="2"/>
      <c r="BM84" s="53" t="s">
        <v>96</v>
      </c>
      <c r="BN84" s="59" t="s">
        <v>803</v>
      </c>
      <c r="BO84" s="16"/>
      <c r="BP84" s="16"/>
      <c r="BQ84" s="10"/>
      <c r="BR84" s="15"/>
      <c r="BS84" s="123"/>
      <c r="BT84" s="123"/>
      <c r="BU84" s="123"/>
      <c r="BV84" s="10"/>
      <c r="BW84" s="10"/>
      <c r="BX84" s="10"/>
      <c r="BY84" s="10"/>
      <c r="BZ84" s="10"/>
    </row>
    <row r="85" spans="1:78">
      <c r="A85" s="36"/>
      <c r="B85" s="11"/>
      <c r="C85" s="11"/>
      <c r="D85" s="12"/>
      <c r="E85" s="12"/>
      <c r="G85" s="128"/>
      <c r="H85" s="128"/>
      <c r="I85" s="128"/>
      <c r="J85" s="128"/>
      <c r="K85" s="128"/>
      <c r="L85" s="128"/>
      <c r="M85" s="128"/>
      <c r="N85" s="128"/>
      <c r="O85" s="128"/>
      <c r="P85" s="128"/>
      <c r="Q85" s="128"/>
      <c r="BL85" s="2"/>
      <c r="BM85" s="53" t="s">
        <v>97</v>
      </c>
      <c r="BN85" s="53" t="s">
        <v>806</v>
      </c>
      <c r="BO85" s="16"/>
      <c r="BP85" s="16"/>
      <c r="BQ85" s="10"/>
      <c r="BR85" s="15"/>
      <c r="BS85" s="123"/>
      <c r="BT85" s="123"/>
      <c r="BU85" s="123"/>
      <c r="BV85" s="10"/>
      <c r="BW85" s="10"/>
      <c r="BX85" s="10"/>
      <c r="BY85" s="10"/>
      <c r="BZ85" s="10"/>
    </row>
    <row r="86" spans="1:78">
      <c r="A86" s="36"/>
      <c r="B86" s="11"/>
      <c r="C86" s="11"/>
      <c r="D86" s="12"/>
      <c r="E86" s="12"/>
      <c r="G86" s="128"/>
      <c r="H86" s="128"/>
      <c r="I86" s="128"/>
      <c r="J86" s="128"/>
      <c r="K86" s="128"/>
      <c r="L86" s="128"/>
      <c r="M86" s="128"/>
      <c r="N86" s="128"/>
      <c r="O86" s="128"/>
      <c r="P86" s="128"/>
      <c r="Q86" s="128"/>
      <c r="BL86" s="2"/>
      <c r="BM86" s="53" t="s">
        <v>98</v>
      </c>
      <c r="BN86" s="53" t="s">
        <v>819</v>
      </c>
      <c r="BO86" s="16"/>
      <c r="BP86" s="16"/>
      <c r="BQ86" s="10"/>
      <c r="BR86" s="15"/>
      <c r="BS86" s="123"/>
      <c r="BT86" s="123"/>
      <c r="BU86" s="123"/>
      <c r="BV86" s="10"/>
      <c r="BW86" s="10"/>
      <c r="BX86" s="10"/>
      <c r="BY86" s="10"/>
      <c r="BZ86" s="10"/>
    </row>
    <row r="87" spans="1:78">
      <c r="A87" s="36"/>
      <c r="B87" s="11"/>
      <c r="C87" s="11"/>
      <c r="D87" s="12"/>
      <c r="E87" s="12"/>
      <c r="G87" s="128"/>
      <c r="H87" s="128"/>
      <c r="I87" s="128"/>
      <c r="J87" s="128"/>
      <c r="K87" s="128"/>
      <c r="L87" s="128"/>
      <c r="M87" s="128"/>
      <c r="N87" s="128"/>
      <c r="O87" s="128"/>
      <c r="P87" s="128"/>
      <c r="Q87" s="128"/>
      <c r="BL87" s="2"/>
      <c r="BM87" s="53" t="s">
        <v>99</v>
      </c>
      <c r="BN87" s="53" t="s">
        <v>912</v>
      </c>
      <c r="BO87" s="16"/>
      <c r="BP87" s="16"/>
      <c r="BQ87" s="10"/>
      <c r="BR87" s="15"/>
      <c r="BS87" s="123"/>
      <c r="BT87" s="123"/>
      <c r="BU87" s="123"/>
      <c r="BV87" s="10"/>
      <c r="BW87" s="10"/>
      <c r="BX87" s="10"/>
      <c r="BY87" s="10"/>
      <c r="BZ87" s="10"/>
    </row>
    <row r="88" spans="1:78">
      <c r="A88" s="36"/>
      <c r="B88" s="11"/>
      <c r="C88" s="11"/>
      <c r="D88" s="12"/>
      <c r="E88" s="12"/>
      <c r="G88" s="128"/>
      <c r="H88" s="128"/>
      <c r="I88" s="128"/>
      <c r="J88" s="128"/>
      <c r="K88" s="128"/>
      <c r="L88" s="128"/>
      <c r="M88" s="128"/>
      <c r="N88" s="128"/>
      <c r="O88" s="128"/>
      <c r="P88" s="128"/>
      <c r="Q88" s="128"/>
      <c r="BL88" s="2"/>
      <c r="BM88" s="53" t="s">
        <v>100</v>
      </c>
      <c r="BN88" s="53" t="s">
        <v>913</v>
      </c>
      <c r="BO88" s="16"/>
      <c r="BP88" s="16"/>
      <c r="BQ88" s="10"/>
      <c r="BR88" s="15"/>
      <c r="BS88" s="123"/>
      <c r="BT88" s="123"/>
      <c r="BU88" s="123"/>
      <c r="BV88" s="10"/>
      <c r="BW88" s="10"/>
      <c r="BX88" s="10"/>
      <c r="BY88" s="10"/>
      <c r="BZ88" s="10"/>
    </row>
    <row r="89" spans="1:78">
      <c r="A89" s="36"/>
      <c r="B89" s="11"/>
      <c r="C89" s="11"/>
      <c r="D89" s="12"/>
      <c r="E89" s="12"/>
      <c r="G89" s="128"/>
      <c r="H89" s="128"/>
      <c r="I89" s="128"/>
      <c r="J89" s="128"/>
      <c r="K89" s="128"/>
      <c r="L89" s="128"/>
      <c r="M89" s="128"/>
      <c r="N89" s="128"/>
      <c r="O89" s="128"/>
      <c r="P89" s="128"/>
      <c r="Q89" s="128"/>
      <c r="BL89" s="2"/>
      <c r="BM89" s="53" t="s">
        <v>101</v>
      </c>
      <c r="BN89" s="53" t="s">
        <v>848</v>
      </c>
      <c r="BO89" s="16"/>
      <c r="BP89" s="16"/>
      <c r="BQ89" s="10"/>
      <c r="BR89" s="15"/>
      <c r="BS89" s="123"/>
      <c r="BT89" s="123"/>
      <c r="BU89" s="123"/>
      <c r="BV89" s="10"/>
      <c r="BW89" s="10"/>
      <c r="BX89" s="10"/>
      <c r="BY89" s="10"/>
      <c r="BZ89" s="10"/>
    </row>
    <row r="90" spans="1:78">
      <c r="A90" s="36"/>
      <c r="B90" s="11"/>
      <c r="C90" s="11"/>
      <c r="D90" s="12"/>
      <c r="E90" s="12"/>
      <c r="G90" s="128"/>
      <c r="H90" s="128"/>
      <c r="I90" s="128"/>
      <c r="J90" s="128"/>
      <c r="K90" s="128"/>
      <c r="L90" s="128"/>
      <c r="M90" s="128"/>
      <c r="N90" s="128"/>
      <c r="O90" s="128"/>
      <c r="P90" s="128"/>
      <c r="Q90" s="128"/>
      <c r="BL90" s="2"/>
      <c r="BM90" s="53" t="s">
        <v>102</v>
      </c>
      <c r="BN90" s="54" t="s">
        <v>860</v>
      </c>
      <c r="BO90" s="21"/>
      <c r="BP90" s="21"/>
      <c r="BQ90" s="10"/>
      <c r="BR90" s="15"/>
      <c r="BS90" s="123"/>
      <c r="BT90" s="123"/>
      <c r="BU90" s="123"/>
      <c r="BV90" s="10"/>
      <c r="BW90" s="10"/>
      <c r="BX90" s="10"/>
      <c r="BY90" s="10"/>
      <c r="BZ90" s="10"/>
    </row>
    <row r="91" spans="1:78">
      <c r="A91" s="36">
        <v>41</v>
      </c>
      <c r="B91" s="175" t="s">
        <v>1381</v>
      </c>
      <c r="C91" s="11"/>
      <c r="D91" s="25">
        <f>AO959</f>
        <v>45</v>
      </c>
      <c r="E91" s="12"/>
      <c r="G91" s="128"/>
      <c r="H91" s="128"/>
      <c r="I91" s="128"/>
      <c r="J91" s="128"/>
      <c r="K91" s="128"/>
      <c r="L91" s="128"/>
      <c r="M91" s="128"/>
      <c r="N91" s="128"/>
      <c r="O91" s="128"/>
      <c r="P91" s="128"/>
      <c r="Q91" s="128"/>
      <c r="BL91" s="2"/>
      <c r="BM91" s="53" t="s">
        <v>103</v>
      </c>
      <c r="BN91" s="60" t="s">
        <v>17</v>
      </c>
      <c r="BO91" s="15"/>
      <c r="BP91" s="15"/>
      <c r="BQ91" s="10"/>
      <c r="BR91" s="15"/>
      <c r="BS91" s="123"/>
      <c r="BT91" s="123"/>
      <c r="BU91" s="123"/>
      <c r="BV91" s="10"/>
      <c r="BW91" s="10"/>
      <c r="BX91" s="10"/>
      <c r="BY91" s="10"/>
      <c r="BZ91" s="10"/>
    </row>
    <row r="92" spans="1:78">
      <c r="A92" s="36">
        <v>44</v>
      </c>
      <c r="B92" s="11" t="s">
        <v>1015</v>
      </c>
      <c r="C92" s="11"/>
      <c r="D92" s="24">
        <f>MAX($BX$32-$BX$68,SUM(D98:D99))</f>
        <v>16</v>
      </c>
      <c r="E92" s="12"/>
      <c r="G92" s="128"/>
      <c r="H92" s="128"/>
      <c r="I92" s="128"/>
      <c r="J92" s="128"/>
      <c r="K92" s="128"/>
      <c r="L92" s="128"/>
      <c r="M92" s="128"/>
      <c r="N92" s="128"/>
      <c r="O92" s="128"/>
      <c r="P92" s="128"/>
      <c r="Q92" s="128"/>
      <c r="BL92" s="2"/>
      <c r="BM92" s="53" t="s">
        <v>104</v>
      </c>
      <c r="BN92" s="10"/>
      <c r="BO92" s="15"/>
      <c r="BP92" s="15"/>
      <c r="BQ92" s="10"/>
      <c r="BR92" s="15"/>
      <c r="BS92" s="123"/>
      <c r="BT92" s="123"/>
      <c r="BU92" s="123"/>
      <c r="BV92" s="10"/>
      <c r="BW92" s="10"/>
      <c r="BX92" s="10"/>
      <c r="BY92" s="10"/>
      <c r="BZ92" s="10"/>
    </row>
    <row r="93" spans="1:78">
      <c r="A93" s="36">
        <v>47</v>
      </c>
      <c r="B93" s="11" t="s">
        <v>1276</v>
      </c>
      <c r="C93" s="11"/>
      <c r="D93" s="47"/>
      <c r="E93" s="46"/>
      <c r="G93" s="128"/>
      <c r="H93" s="128"/>
      <c r="I93" s="128"/>
      <c r="J93" s="128"/>
      <c r="K93" s="128"/>
      <c r="L93" s="128"/>
      <c r="M93" s="128"/>
      <c r="N93" s="128"/>
      <c r="O93" s="128"/>
      <c r="P93" s="128"/>
      <c r="Q93" s="128"/>
      <c r="BL93" s="2"/>
      <c r="BM93" s="53" t="s">
        <v>105</v>
      </c>
      <c r="BN93" s="10"/>
      <c r="BO93" s="15"/>
      <c r="BP93" s="15"/>
      <c r="BQ93" s="10"/>
      <c r="BR93" s="15"/>
      <c r="BS93" s="123"/>
      <c r="BT93" s="123"/>
      <c r="BU93" s="123"/>
      <c r="BV93" s="10"/>
      <c r="BW93" s="10"/>
      <c r="BX93" s="10"/>
      <c r="BY93" s="10"/>
      <c r="BZ93" s="10"/>
    </row>
    <row r="94" spans="1:78">
      <c r="A94" s="36">
        <v>52</v>
      </c>
      <c r="B94" s="11" t="s">
        <v>1274</v>
      </c>
      <c r="C94" s="11"/>
      <c r="D94" s="12">
        <f>ROUNDUP(IF($D$65&lt;150,$D$65,$D$68),0)</f>
        <v>74</v>
      </c>
      <c r="E94" s="12" t="str">
        <f>IF($D$94=$D$65,"Clear full CSD","Clear DVL")</f>
        <v>Clear DVL</v>
      </c>
      <c r="G94" s="128"/>
      <c r="H94" s="128"/>
      <c r="I94" s="128"/>
      <c r="J94" s="128"/>
      <c r="K94" s="128"/>
      <c r="L94" s="128"/>
      <c r="M94" s="128"/>
      <c r="N94" s="128"/>
      <c r="O94" s="128"/>
      <c r="P94" s="128"/>
      <c r="Q94" s="128"/>
      <c r="BL94" s="2"/>
      <c r="BM94" s="53" t="s">
        <v>106</v>
      </c>
      <c r="BN94" s="10"/>
      <c r="BO94" s="15"/>
      <c r="BP94" s="15"/>
      <c r="BQ94" s="10"/>
      <c r="BR94" s="15"/>
      <c r="BS94" s="123"/>
      <c r="BT94" s="123"/>
      <c r="BU94" s="123"/>
      <c r="BV94" s="10"/>
      <c r="BW94" s="10"/>
      <c r="BX94" s="10"/>
      <c r="BY94" s="10"/>
      <c r="BZ94" s="10"/>
    </row>
    <row r="95" spans="1:78">
      <c r="A95" s="36">
        <v>53</v>
      </c>
      <c r="B95" s="11" t="s">
        <v>1343</v>
      </c>
      <c r="C95" s="11"/>
      <c r="D95" s="25">
        <f>AR979</f>
        <v>265.5</v>
      </c>
      <c r="E95" s="12"/>
      <c r="G95" s="128"/>
      <c r="H95" s="128"/>
      <c r="I95" s="128"/>
      <c r="J95" s="128"/>
      <c r="K95" s="128"/>
      <c r="L95" s="128"/>
      <c r="M95" s="128"/>
      <c r="N95" s="128"/>
      <c r="O95" s="128"/>
      <c r="P95" s="128"/>
      <c r="Q95" s="128"/>
      <c r="BL95" s="2"/>
      <c r="BM95" s="53" t="s">
        <v>107</v>
      </c>
      <c r="BN95" s="10"/>
      <c r="BO95" s="15"/>
      <c r="BP95" s="15"/>
      <c r="BQ95" s="10"/>
      <c r="BR95" s="15"/>
      <c r="BS95" s="123"/>
      <c r="BT95" s="123"/>
      <c r="BU95" s="123"/>
      <c r="BV95" s="10"/>
      <c r="BW95" s="10"/>
      <c r="BX95" s="10"/>
      <c r="BY95" s="10"/>
      <c r="BZ95" s="10"/>
    </row>
    <row r="96" spans="1:78">
      <c r="A96" s="36">
        <v>54</v>
      </c>
      <c r="B96" s="11" t="s">
        <v>1017</v>
      </c>
      <c r="C96" s="11"/>
      <c r="D96" s="12">
        <f>IF(D95&gt;0,IF(LEN($BV$10)&gt;0,ROUNDUP(SQRT(2*D95/$BV$10)+$BV$4,1),""),"")</f>
        <v>23.1</v>
      </c>
      <c r="E96" s="12" t="s">
        <v>1273</v>
      </c>
      <c r="G96" s="128"/>
      <c r="H96" s="128"/>
      <c r="I96" s="128"/>
      <c r="J96" s="128"/>
      <c r="K96" s="128"/>
      <c r="L96" s="128"/>
      <c r="M96" s="128"/>
      <c r="N96" s="128"/>
      <c r="O96" s="128"/>
      <c r="P96" s="128"/>
      <c r="Q96" s="128"/>
      <c r="BL96" s="2"/>
      <c r="BM96" s="53" t="s">
        <v>108</v>
      </c>
      <c r="BN96" s="10"/>
      <c r="BO96" s="15"/>
      <c r="BP96" s="15"/>
      <c r="BQ96" s="10"/>
      <c r="BR96" s="15"/>
      <c r="BS96" s="123"/>
      <c r="BT96" s="123"/>
      <c r="BU96" s="123"/>
      <c r="BV96" s="10"/>
      <c r="BW96" s="10"/>
      <c r="BX96" s="10"/>
      <c r="BY96" s="10"/>
      <c r="BZ96" s="10"/>
    </row>
    <row r="97" spans="1:78">
      <c r="A97" s="36">
        <v>59</v>
      </c>
      <c r="B97" s="11" t="s">
        <v>1311</v>
      </c>
      <c r="C97" s="11"/>
      <c r="D97" s="12">
        <f>IF(D68&gt;0,IF(LEN($BV$10)&gt;0,ROUNDUP(SQRT(2*(D68+D67)/$BV$10)+$BV$4,1),""),"")</f>
        <v>12.799999999999999</v>
      </c>
      <c r="E97" s="12" t="s">
        <v>1273</v>
      </c>
      <c r="G97" s="128"/>
      <c r="H97" s="128"/>
      <c r="I97" s="128"/>
      <c r="J97" s="128"/>
      <c r="K97" s="128"/>
      <c r="L97" s="128"/>
      <c r="M97" s="128"/>
      <c r="N97" s="128"/>
      <c r="O97" s="128"/>
      <c r="P97" s="128"/>
      <c r="Q97" s="128"/>
      <c r="BL97" s="2"/>
      <c r="BM97" s="54" t="s">
        <v>109</v>
      </c>
      <c r="BN97" s="10"/>
      <c r="BO97" s="10"/>
      <c r="BP97" s="10"/>
      <c r="BQ97" s="10"/>
      <c r="BR97" s="10"/>
      <c r="BS97" s="123"/>
      <c r="BT97" s="123"/>
      <c r="BU97" s="123"/>
      <c r="BV97" s="10"/>
      <c r="BW97" s="10"/>
      <c r="BX97" s="10"/>
      <c r="BY97" s="10"/>
      <c r="BZ97" s="10"/>
    </row>
    <row r="98" spans="1:78">
      <c r="A98" s="36">
        <v>61</v>
      </c>
      <c r="B98" s="11" t="s">
        <v>1291</v>
      </c>
      <c r="C98" s="11"/>
      <c r="D98" s="49">
        <v>4</v>
      </c>
      <c r="E98" s="46"/>
      <c r="G98" s="128"/>
      <c r="H98" s="128"/>
      <c r="I98" s="128"/>
      <c r="J98" s="128"/>
      <c r="K98" s="128"/>
      <c r="L98" s="128"/>
      <c r="M98" s="128"/>
      <c r="N98" s="128"/>
      <c r="O98" s="128"/>
      <c r="P98" s="128"/>
      <c r="Q98" s="128"/>
      <c r="BL98" s="2"/>
      <c r="BM98" s="54" t="s">
        <v>110</v>
      </c>
      <c r="BN98" s="10"/>
      <c r="BO98" s="10"/>
      <c r="BP98" s="10"/>
      <c r="BQ98" s="10"/>
      <c r="BR98" s="10"/>
      <c r="BS98" s="123"/>
      <c r="BT98" s="123"/>
      <c r="BU98" s="123"/>
      <c r="BV98" s="10"/>
      <c r="BW98" s="10"/>
      <c r="BX98" s="10"/>
      <c r="BY98" s="10"/>
      <c r="BZ98" s="10"/>
    </row>
    <row r="99" spans="1:78">
      <c r="A99" s="36">
        <v>62</v>
      </c>
      <c r="B99" s="11" t="s">
        <v>1292</v>
      </c>
      <c r="C99" s="11"/>
      <c r="D99" s="49">
        <v>12</v>
      </c>
      <c r="E99" s="46"/>
      <c r="G99" s="128"/>
      <c r="H99" s="128"/>
      <c r="I99" s="128"/>
      <c r="J99" s="128"/>
      <c r="K99" s="128"/>
      <c r="L99" s="128"/>
      <c r="M99" s="128"/>
      <c r="N99" s="128"/>
      <c r="O99" s="128"/>
      <c r="P99" s="128"/>
      <c r="Q99" s="128"/>
      <c r="BL99" s="2"/>
      <c r="BM99" s="54" t="s">
        <v>111</v>
      </c>
      <c r="BN99" s="10"/>
      <c r="BO99" s="10"/>
      <c r="BP99" s="10"/>
      <c r="BQ99" s="10"/>
      <c r="BR99" s="10"/>
      <c r="BS99" s="123"/>
      <c r="BT99" s="123"/>
      <c r="BU99" s="123"/>
      <c r="BV99" s="10"/>
      <c r="BW99" s="10"/>
      <c r="BX99" s="10"/>
      <c r="BY99" s="10"/>
      <c r="BZ99" s="10"/>
    </row>
    <row r="100" spans="1:78">
      <c r="A100" s="36">
        <v>63</v>
      </c>
      <c r="B100" s="11" t="s">
        <v>1030</v>
      </c>
      <c r="C100" s="11"/>
      <c r="D100" s="50">
        <v>0.22</v>
      </c>
      <c r="E100" s="46" t="s">
        <v>1215</v>
      </c>
      <c r="G100" s="128"/>
      <c r="H100" s="128"/>
      <c r="I100" s="128"/>
      <c r="J100" s="128"/>
      <c r="K100" s="128"/>
      <c r="L100" s="128"/>
      <c r="M100" s="128"/>
      <c r="N100" s="128"/>
      <c r="O100" s="128"/>
      <c r="P100" s="128"/>
      <c r="Q100" s="128"/>
      <c r="BL100" s="2"/>
      <c r="BM100" s="54" t="s">
        <v>112</v>
      </c>
      <c r="BN100" s="10"/>
      <c r="BO100" s="10"/>
      <c r="BP100" s="10"/>
      <c r="BQ100" s="10"/>
      <c r="BR100" s="10"/>
      <c r="BS100" s="123"/>
      <c r="BT100" s="123"/>
      <c r="BU100" s="123"/>
      <c r="BV100" s="10"/>
      <c r="BW100" s="10"/>
      <c r="BX100" s="10"/>
      <c r="BY100" s="10"/>
      <c r="BZ100" s="10"/>
    </row>
    <row r="101" spans="1:78">
      <c r="A101" s="36"/>
      <c r="B101" s="175" t="s">
        <v>1375</v>
      </c>
      <c r="C101" s="11"/>
      <c r="D101" s="50" t="s">
        <v>1320</v>
      </c>
      <c r="E101" s="46"/>
      <c r="G101" s="128"/>
      <c r="H101" s="128"/>
      <c r="I101" s="128"/>
      <c r="J101" s="128"/>
      <c r="K101" s="128"/>
      <c r="L101" s="128"/>
      <c r="M101" s="128"/>
      <c r="N101" s="128"/>
      <c r="O101" s="128"/>
      <c r="P101" s="128"/>
      <c r="Q101" s="128"/>
      <c r="BL101" s="2"/>
      <c r="BM101" s="54" t="s">
        <v>113</v>
      </c>
      <c r="BN101" s="10"/>
      <c r="BO101" s="10"/>
      <c r="BP101" s="10"/>
      <c r="BQ101" s="10"/>
      <c r="BR101" s="10"/>
      <c r="BS101" s="123"/>
      <c r="BT101" s="123"/>
      <c r="BU101" s="123"/>
      <c r="BV101" s="10"/>
      <c r="BW101" s="10"/>
      <c r="BX101" s="10"/>
      <c r="BY101" s="10"/>
      <c r="BZ101" s="10"/>
    </row>
    <row r="102" spans="1:78">
      <c r="G102" s="128"/>
      <c r="H102" s="128"/>
      <c r="I102" s="128"/>
      <c r="J102" s="128"/>
      <c r="K102" s="128"/>
      <c r="L102" s="128"/>
      <c r="M102" s="128"/>
      <c r="N102" s="128"/>
      <c r="O102" s="128"/>
      <c r="P102" s="128"/>
      <c r="Q102" s="128"/>
      <c r="BL102" s="2"/>
      <c r="BM102" s="54" t="s">
        <v>114</v>
      </c>
      <c r="BN102" s="10"/>
      <c r="BO102" s="10"/>
      <c r="BP102" s="10"/>
      <c r="BQ102" s="10"/>
      <c r="BR102" s="10"/>
      <c r="BS102" s="123"/>
      <c r="BT102" s="123"/>
      <c r="BU102" s="123"/>
      <c r="BV102" s="10"/>
      <c r="BW102" s="10"/>
      <c r="BX102" s="10"/>
      <c r="BY102" s="10"/>
      <c r="BZ102" s="10"/>
    </row>
    <row r="103" spans="1:78">
      <c r="G103" s="128"/>
      <c r="H103" s="128"/>
      <c r="I103" s="128"/>
      <c r="J103" s="128"/>
      <c r="K103" s="128"/>
      <c r="L103" s="128"/>
      <c r="M103" s="128"/>
      <c r="N103" s="128"/>
      <c r="O103" s="128"/>
      <c r="P103" s="128"/>
      <c r="Q103" s="128"/>
      <c r="BL103" s="2"/>
      <c r="BM103" s="54" t="s">
        <v>115</v>
      </c>
      <c r="BN103" s="10"/>
      <c r="BO103" s="10"/>
      <c r="BP103" s="10"/>
      <c r="BQ103" s="10"/>
      <c r="BR103" s="10"/>
      <c r="BS103" s="123"/>
      <c r="BT103" s="123"/>
      <c r="BU103" s="123"/>
      <c r="BV103" s="10"/>
      <c r="BW103" s="10"/>
      <c r="BX103" s="10"/>
      <c r="BY103" s="10"/>
      <c r="BZ103" s="10"/>
    </row>
    <row r="104" spans="1:78">
      <c r="G104" s="128"/>
      <c r="H104" s="128"/>
      <c r="I104" s="128"/>
      <c r="J104" s="128"/>
      <c r="K104" s="128"/>
      <c r="L104" s="128"/>
      <c r="M104" s="128"/>
      <c r="N104" s="128"/>
      <c r="O104" s="128"/>
      <c r="P104" s="128"/>
      <c r="Q104" s="128"/>
      <c r="BL104" s="2"/>
      <c r="BM104" s="54" t="s">
        <v>116</v>
      </c>
      <c r="BN104" s="10"/>
      <c r="BO104" s="10"/>
      <c r="BP104" s="10"/>
      <c r="BQ104" s="10"/>
      <c r="BR104" s="10"/>
      <c r="BS104" s="123"/>
      <c r="BT104" s="123"/>
      <c r="BU104" s="123"/>
      <c r="BV104" s="10"/>
      <c r="BW104" s="10"/>
      <c r="BX104" s="10"/>
      <c r="BY104" s="10"/>
      <c r="BZ104" s="10"/>
    </row>
    <row r="105" spans="1:78">
      <c r="G105" s="128"/>
      <c r="H105" s="128"/>
      <c r="I105" s="128"/>
      <c r="J105" s="128"/>
      <c r="K105" s="128"/>
      <c r="L105" s="128"/>
      <c r="M105" s="128"/>
      <c r="N105" s="128"/>
      <c r="O105" s="128"/>
      <c r="P105" s="128"/>
      <c r="Q105" s="128"/>
      <c r="BL105" s="2"/>
      <c r="BM105" s="54" t="s">
        <v>117</v>
      </c>
      <c r="BN105" s="10"/>
      <c r="BO105" s="10"/>
      <c r="BP105" s="10"/>
      <c r="BQ105" s="10"/>
      <c r="BR105" s="10"/>
      <c r="BS105" s="123"/>
      <c r="BT105" s="123"/>
      <c r="BU105" s="123"/>
      <c r="BV105" s="10"/>
      <c r="BW105" s="10"/>
      <c r="BX105" s="10"/>
      <c r="BY105" s="10"/>
      <c r="BZ105" s="10"/>
    </row>
    <row r="106" spans="1:78">
      <c r="G106" s="128"/>
      <c r="H106" s="128"/>
      <c r="I106" s="128"/>
      <c r="J106" s="128"/>
      <c r="K106" s="128"/>
      <c r="L106" s="128"/>
      <c r="M106" s="128"/>
      <c r="N106" s="128"/>
      <c r="O106" s="128"/>
      <c r="P106" s="128"/>
      <c r="Q106" s="128"/>
      <c r="BL106" s="2"/>
      <c r="BM106" s="54" t="s">
        <v>118</v>
      </c>
      <c r="BN106" s="10"/>
      <c r="BO106" s="10"/>
      <c r="BP106" s="10"/>
      <c r="BQ106" s="10"/>
      <c r="BR106" s="10"/>
      <c r="BS106" s="123"/>
      <c r="BT106" s="123"/>
      <c r="BU106" s="123"/>
      <c r="BV106" s="10"/>
      <c r="BW106" s="10"/>
      <c r="BX106" s="10"/>
      <c r="BY106" s="10"/>
      <c r="BZ106" s="10"/>
    </row>
    <row r="107" spans="1:78">
      <c r="G107" s="235" t="s">
        <v>1192</v>
      </c>
      <c r="H107" s="235"/>
      <c r="I107" s="235"/>
      <c r="J107" s="235"/>
      <c r="K107" s="235"/>
      <c r="L107" s="235"/>
      <c r="M107" s="235"/>
      <c r="N107" s="235"/>
      <c r="O107" s="235"/>
      <c r="P107" s="235"/>
      <c r="Q107" s="235"/>
      <c r="BL107" s="2"/>
      <c r="BM107" s="54" t="s">
        <v>119</v>
      </c>
      <c r="BN107" s="10"/>
      <c r="BO107" s="10"/>
      <c r="BP107" s="10"/>
      <c r="BQ107" s="10"/>
      <c r="BR107" s="10"/>
      <c r="BS107" s="123"/>
      <c r="BT107" s="123"/>
      <c r="BU107" s="123"/>
      <c r="BV107" s="10"/>
      <c r="BW107" s="10"/>
      <c r="BX107" s="10"/>
      <c r="BY107" s="10"/>
      <c r="BZ107" s="10"/>
    </row>
    <row r="108" spans="1:78" ht="12.75" customHeight="1">
      <c r="F108" s="147" t="s">
        <v>1232</v>
      </c>
      <c r="G108" s="10"/>
      <c r="H108" s="10"/>
      <c r="I108" s="10"/>
      <c r="J108" s="10"/>
      <c r="K108" s="10"/>
      <c r="L108" s="10"/>
      <c r="M108" s="10"/>
      <c r="N108" s="10"/>
      <c r="O108" s="10"/>
      <c r="P108" s="10"/>
      <c r="Q108" s="10"/>
      <c r="BL108" s="2"/>
      <c r="BM108" s="53" t="s">
        <v>120</v>
      </c>
      <c r="BN108" s="15"/>
      <c r="BO108" s="15"/>
      <c r="BP108" s="15"/>
      <c r="BQ108" s="10"/>
      <c r="BR108" s="15"/>
      <c r="BS108" s="123"/>
      <c r="BT108" s="123"/>
      <c r="BU108" s="123"/>
      <c r="BV108" s="10"/>
      <c r="BW108" s="10"/>
      <c r="BX108" s="10"/>
      <c r="BY108" s="10"/>
      <c r="BZ108" s="10"/>
    </row>
    <row r="109" spans="1:78">
      <c r="G109" s="10"/>
      <c r="H109" s="10"/>
      <c r="I109" s="10"/>
      <c r="J109" s="10"/>
      <c r="K109" s="10"/>
      <c r="L109" s="10"/>
      <c r="M109" s="10"/>
      <c r="N109" s="10"/>
      <c r="O109" s="10"/>
      <c r="P109" s="10"/>
      <c r="Q109" s="10"/>
      <c r="BL109" s="2"/>
      <c r="BM109" s="53" t="s">
        <v>121</v>
      </c>
      <c r="BN109" s="15"/>
      <c r="BO109" s="15"/>
      <c r="BP109" s="15"/>
      <c r="BQ109" s="10"/>
      <c r="BR109" s="15"/>
      <c r="BS109" s="123"/>
      <c r="BT109" s="123"/>
      <c r="BU109" s="123"/>
      <c r="BV109" s="10"/>
      <c r="BW109" s="10"/>
      <c r="BX109" s="10"/>
      <c r="BY109" s="10"/>
      <c r="BZ109" s="10"/>
    </row>
    <row r="110" spans="1:78">
      <c r="G110" s="10"/>
      <c r="H110" s="10"/>
      <c r="I110" s="10"/>
      <c r="J110" s="10"/>
      <c r="K110" s="10"/>
      <c r="L110" s="10"/>
      <c r="M110" s="10"/>
      <c r="N110" s="10"/>
      <c r="O110" s="10"/>
      <c r="P110" s="10"/>
      <c r="Q110" s="10"/>
      <c r="BL110" s="2"/>
      <c r="BM110" s="53" t="s">
        <v>122</v>
      </c>
      <c r="BN110" s="15"/>
      <c r="BO110" s="15"/>
      <c r="BP110" s="15"/>
      <c r="BQ110" s="10"/>
      <c r="BR110" s="15"/>
      <c r="BS110" s="123"/>
      <c r="BT110" s="123"/>
      <c r="BU110" s="123"/>
      <c r="BV110" s="10"/>
      <c r="BW110" s="10"/>
      <c r="BX110" s="10"/>
      <c r="BY110" s="10"/>
      <c r="BZ110" s="10"/>
    </row>
    <row r="111" spans="1:78">
      <c r="G111" s="10"/>
      <c r="H111" s="10"/>
      <c r="I111" s="10"/>
      <c r="J111" s="10"/>
      <c r="K111" s="10"/>
      <c r="L111" s="10"/>
      <c r="M111" s="10"/>
      <c r="N111" s="10"/>
      <c r="O111" s="10"/>
      <c r="P111" s="10"/>
      <c r="Q111" s="10"/>
      <c r="BL111" s="2"/>
      <c r="BM111" s="53" t="s">
        <v>123</v>
      </c>
      <c r="BN111" s="15"/>
      <c r="BO111" s="15"/>
      <c r="BP111" s="15"/>
      <c r="BQ111" s="10"/>
      <c r="BR111" s="15"/>
      <c r="BS111" s="123"/>
      <c r="BT111" s="123"/>
      <c r="BU111" s="123"/>
      <c r="BV111" s="10"/>
      <c r="BW111" s="10"/>
      <c r="BX111" s="10"/>
      <c r="BY111" s="10"/>
      <c r="BZ111" s="10"/>
    </row>
    <row r="112" spans="1:78">
      <c r="G112" s="10"/>
      <c r="H112" s="10"/>
      <c r="I112" s="10"/>
      <c r="J112" s="10"/>
      <c r="K112" s="10"/>
      <c r="L112" s="10"/>
      <c r="M112" s="10"/>
      <c r="N112" s="10"/>
      <c r="O112" s="10"/>
      <c r="P112" s="10"/>
      <c r="Q112" s="10"/>
      <c r="BL112" s="2"/>
      <c r="BM112" s="53" t="s">
        <v>124</v>
      </c>
      <c r="BN112" s="15"/>
      <c r="BO112" s="15"/>
      <c r="BP112" s="15"/>
      <c r="BQ112" s="10"/>
      <c r="BR112" s="15"/>
      <c r="BS112" s="123"/>
      <c r="BT112" s="123"/>
      <c r="BU112" s="123"/>
      <c r="BV112" s="10"/>
      <c r="BW112" s="10"/>
      <c r="BX112" s="10"/>
      <c r="BY112" s="10"/>
      <c r="BZ112" s="10"/>
    </row>
    <row r="113" spans="1:78" ht="14.25">
      <c r="A113" s="40"/>
      <c r="B113" s="41"/>
      <c r="C113" s="41"/>
      <c r="D113" s="42"/>
      <c r="E113" s="42"/>
      <c r="G113" s="10"/>
      <c r="H113" s="10"/>
      <c r="I113" s="10"/>
      <c r="J113" s="10"/>
      <c r="K113" s="10"/>
      <c r="L113" s="10"/>
      <c r="M113" s="10"/>
      <c r="N113" s="10"/>
      <c r="O113" s="10"/>
      <c r="P113" s="10"/>
      <c r="Q113" s="10"/>
      <c r="BL113" s="2"/>
      <c r="BM113" s="53" t="s">
        <v>125</v>
      </c>
      <c r="BN113" s="15"/>
      <c r="BO113" s="15"/>
      <c r="BP113" s="15"/>
      <c r="BQ113" s="10"/>
      <c r="BR113" s="15"/>
      <c r="BS113" s="123"/>
      <c r="BT113" s="123"/>
      <c r="BU113" s="123"/>
      <c r="BV113" s="10"/>
      <c r="BW113" s="10"/>
      <c r="BX113" s="10"/>
      <c r="BY113" s="10"/>
      <c r="BZ113" s="10"/>
    </row>
    <row r="114" spans="1:78">
      <c r="G114" s="10"/>
      <c r="H114" s="10"/>
      <c r="I114" s="10"/>
      <c r="J114" s="10"/>
      <c r="K114" s="10"/>
      <c r="L114" s="10"/>
      <c r="M114" s="10"/>
      <c r="N114" s="10"/>
      <c r="O114" s="10"/>
      <c r="P114" s="10"/>
      <c r="Q114" s="10"/>
      <c r="BL114" s="2"/>
      <c r="BM114" s="53" t="s">
        <v>126</v>
      </c>
      <c r="BN114" s="15"/>
      <c r="BO114" s="15"/>
      <c r="BP114" s="15"/>
      <c r="BQ114" s="10"/>
      <c r="BR114" s="15"/>
      <c r="BS114" s="123"/>
      <c r="BT114" s="123"/>
      <c r="BU114" s="123"/>
      <c r="BV114" s="10"/>
      <c r="BW114" s="10"/>
      <c r="BX114" s="10"/>
      <c r="BY114" s="10"/>
      <c r="BZ114" s="10"/>
    </row>
    <row r="115" spans="1:78">
      <c r="G115" s="10"/>
      <c r="H115" s="10"/>
      <c r="I115" s="10"/>
      <c r="J115" s="10"/>
      <c r="K115" s="10"/>
      <c r="L115" s="10"/>
      <c r="M115" s="10"/>
      <c r="N115" s="10"/>
      <c r="O115" s="10"/>
      <c r="P115" s="10"/>
      <c r="Q115" s="10"/>
      <c r="BL115" s="2"/>
      <c r="BM115" s="53" t="s">
        <v>127</v>
      </c>
      <c r="BN115" s="15"/>
      <c r="BO115" s="15"/>
      <c r="BP115" s="15"/>
      <c r="BQ115" s="10"/>
      <c r="BR115" s="15"/>
      <c r="BS115" s="123"/>
      <c r="BT115" s="123"/>
      <c r="BU115" s="123"/>
      <c r="BV115" s="10"/>
      <c r="BW115" s="10"/>
      <c r="BX115" s="10"/>
      <c r="BY115" s="10"/>
      <c r="BZ115" s="10"/>
    </row>
    <row r="116" spans="1:78">
      <c r="G116" s="10"/>
      <c r="H116" s="10"/>
      <c r="I116" s="10"/>
      <c r="J116" s="10"/>
      <c r="K116" s="10"/>
      <c r="L116" s="10"/>
      <c r="M116" s="10"/>
      <c r="N116" s="10"/>
      <c r="O116" s="10"/>
      <c r="P116" s="10"/>
      <c r="Q116" s="10"/>
      <c r="BL116" s="2"/>
      <c r="BM116" s="53" t="s">
        <v>128</v>
      </c>
      <c r="BN116" s="15"/>
      <c r="BO116" s="15"/>
      <c r="BP116" s="15"/>
      <c r="BQ116" s="10"/>
      <c r="BR116" s="15"/>
      <c r="BS116" s="123"/>
      <c r="BT116" s="123"/>
      <c r="BU116" s="123"/>
      <c r="BV116" s="10"/>
      <c r="BW116" s="10"/>
      <c r="BX116" s="10"/>
      <c r="BY116" s="10"/>
      <c r="BZ116" s="10"/>
    </row>
    <row r="117" spans="1:78">
      <c r="G117" s="10"/>
      <c r="H117" s="10"/>
      <c r="I117" s="10"/>
      <c r="J117" s="10"/>
      <c r="K117" s="10"/>
      <c r="L117" s="10"/>
      <c r="M117" s="10"/>
      <c r="N117" s="10"/>
      <c r="O117" s="10"/>
      <c r="P117" s="10"/>
      <c r="Q117" s="10"/>
      <c r="BL117" s="2"/>
      <c r="BM117" s="53" t="s">
        <v>129</v>
      </c>
      <c r="BN117" s="15"/>
      <c r="BO117" s="15"/>
      <c r="BP117" s="15"/>
      <c r="BQ117" s="10"/>
      <c r="BR117" s="15"/>
      <c r="BS117" s="123"/>
      <c r="BT117" s="123"/>
      <c r="BU117" s="123"/>
      <c r="BV117" s="10"/>
      <c r="BW117" s="10"/>
      <c r="BX117" s="10"/>
      <c r="BY117" s="10"/>
      <c r="BZ117" s="10"/>
    </row>
    <row r="118" spans="1:78">
      <c r="G118" s="10"/>
      <c r="H118" s="10"/>
      <c r="I118" s="10"/>
      <c r="J118" s="10"/>
      <c r="K118" s="10"/>
      <c r="L118" s="10"/>
      <c r="M118" s="10"/>
      <c r="N118" s="10"/>
      <c r="O118" s="10"/>
      <c r="P118" s="10"/>
      <c r="Q118" s="10"/>
      <c r="BL118" s="2"/>
      <c r="BM118" s="53" t="s">
        <v>130</v>
      </c>
      <c r="BN118" s="15"/>
      <c r="BO118" s="15"/>
      <c r="BP118" s="15"/>
      <c r="BQ118" s="10"/>
      <c r="BR118" s="15"/>
      <c r="BS118" s="123"/>
      <c r="BT118" s="123"/>
      <c r="BU118" s="123"/>
      <c r="BV118" s="10"/>
      <c r="BW118" s="10"/>
      <c r="BX118" s="10"/>
      <c r="BY118" s="10"/>
      <c r="BZ118" s="10"/>
    </row>
    <row r="119" spans="1:78">
      <c r="G119" s="10"/>
      <c r="H119" s="10"/>
      <c r="I119" s="10"/>
      <c r="J119" s="10"/>
      <c r="K119" s="10"/>
      <c r="L119" s="10"/>
      <c r="M119" s="10"/>
      <c r="N119" s="10"/>
      <c r="O119" s="10"/>
      <c r="P119" s="10"/>
      <c r="Q119" s="10"/>
      <c r="BL119" s="2"/>
      <c r="BM119" s="53" t="s">
        <v>131</v>
      </c>
      <c r="BN119" s="15"/>
      <c r="BO119" s="15"/>
      <c r="BP119" s="15"/>
      <c r="BQ119" s="10"/>
      <c r="BR119" s="15"/>
      <c r="BS119" s="123"/>
      <c r="BT119" s="123"/>
      <c r="BU119" s="123"/>
      <c r="BV119" s="10"/>
      <c r="BW119" s="10"/>
      <c r="BX119" s="10"/>
      <c r="BY119" s="10"/>
      <c r="BZ119" s="10"/>
    </row>
    <row r="120" spans="1:78">
      <c r="G120" s="10"/>
      <c r="H120" s="10"/>
      <c r="I120" s="10"/>
      <c r="J120" s="10"/>
      <c r="K120" s="10"/>
      <c r="L120" s="10"/>
      <c r="M120" s="10"/>
      <c r="N120" s="10"/>
      <c r="O120" s="10"/>
      <c r="P120" s="10"/>
      <c r="Q120" s="10"/>
      <c r="BL120" s="2"/>
      <c r="BM120" s="53" t="s">
        <v>132</v>
      </c>
      <c r="BN120" s="15"/>
      <c r="BO120" s="15"/>
      <c r="BP120" s="15"/>
      <c r="BQ120" s="10"/>
      <c r="BR120" s="15"/>
      <c r="BS120" s="123"/>
      <c r="BT120" s="123"/>
      <c r="BU120" s="123"/>
      <c r="BV120" s="10"/>
      <c r="BW120" s="10"/>
      <c r="BX120" s="10"/>
      <c r="BY120" s="10"/>
      <c r="BZ120" s="10"/>
    </row>
    <row r="121" spans="1:78">
      <c r="G121" s="10"/>
      <c r="H121" s="10"/>
      <c r="I121" s="10"/>
      <c r="J121" s="10"/>
      <c r="K121" s="10"/>
      <c r="L121" s="10"/>
      <c r="M121" s="10"/>
      <c r="N121" s="10"/>
      <c r="O121" s="10"/>
      <c r="P121" s="10"/>
      <c r="Q121" s="10"/>
      <c r="BL121" s="2"/>
      <c r="BM121" s="53" t="s">
        <v>133</v>
      </c>
      <c r="BN121" s="15"/>
      <c r="BO121" s="15"/>
      <c r="BP121" s="15"/>
      <c r="BQ121" s="10"/>
      <c r="BR121" s="15"/>
      <c r="BS121" s="123"/>
      <c r="BT121" s="123"/>
      <c r="BU121" s="123"/>
      <c r="BV121" s="10"/>
      <c r="BW121" s="10"/>
      <c r="BX121" s="10"/>
      <c r="BY121" s="10"/>
      <c r="BZ121" s="10"/>
    </row>
    <row r="122" spans="1:78">
      <c r="G122" s="10"/>
      <c r="H122" s="10"/>
      <c r="I122" s="10"/>
      <c r="J122" s="10"/>
      <c r="K122" s="10"/>
      <c r="L122" s="10"/>
      <c r="M122" s="10"/>
      <c r="N122" s="10"/>
      <c r="O122" s="10"/>
      <c r="P122" s="10"/>
      <c r="Q122" s="10"/>
      <c r="BL122" s="2"/>
      <c r="BM122" s="53" t="s">
        <v>134</v>
      </c>
      <c r="BN122" s="15"/>
      <c r="BO122" s="15"/>
      <c r="BP122" s="15"/>
      <c r="BQ122" s="10"/>
      <c r="BR122" s="15"/>
      <c r="BS122" s="123"/>
      <c r="BT122" s="123"/>
      <c r="BU122" s="123"/>
      <c r="BV122" s="10"/>
      <c r="BW122" s="10"/>
      <c r="BX122" s="10"/>
      <c r="BY122" s="10"/>
      <c r="BZ122" s="10"/>
    </row>
    <row r="123" spans="1:78" ht="14.25">
      <c r="G123" s="10"/>
      <c r="H123" s="10"/>
      <c r="I123" s="10"/>
      <c r="J123" s="10"/>
      <c r="K123" s="10"/>
      <c r="L123" s="10"/>
      <c r="M123" s="10"/>
      <c r="N123" s="10"/>
      <c r="O123" s="10"/>
      <c r="P123" s="10"/>
      <c r="Q123" s="10"/>
      <c r="BL123" s="2"/>
      <c r="BM123" s="55" t="s">
        <v>135</v>
      </c>
      <c r="BN123" s="23"/>
      <c r="BO123" s="23"/>
      <c r="BP123" s="23"/>
      <c r="BQ123" s="22"/>
      <c r="BR123" s="23"/>
      <c r="BS123" s="124"/>
      <c r="BT123" s="124"/>
      <c r="BU123" s="123"/>
      <c r="BV123" s="10"/>
      <c r="BW123" s="10"/>
      <c r="BX123" s="10"/>
      <c r="BY123" s="10"/>
      <c r="BZ123" s="10"/>
    </row>
    <row r="124" spans="1:78">
      <c r="G124" s="10"/>
      <c r="H124" s="10"/>
      <c r="I124" s="10"/>
      <c r="J124" s="10"/>
      <c r="K124" s="10"/>
      <c r="L124" s="10"/>
      <c r="M124" s="10"/>
      <c r="N124" s="10"/>
      <c r="O124" s="10"/>
      <c r="P124" s="10"/>
      <c r="Q124" s="10"/>
      <c r="BL124" s="2"/>
      <c r="BM124" s="53" t="s">
        <v>136</v>
      </c>
      <c r="BN124" s="15"/>
      <c r="BO124" s="15"/>
      <c r="BP124" s="15"/>
      <c r="BQ124" s="10"/>
      <c r="BR124" s="15"/>
      <c r="BS124" s="123"/>
      <c r="BT124" s="123"/>
      <c r="BU124" s="123"/>
      <c r="BV124" s="10"/>
      <c r="BW124" s="10"/>
      <c r="BX124" s="10"/>
      <c r="BY124" s="10"/>
      <c r="BZ124" s="10"/>
    </row>
    <row r="125" spans="1:78">
      <c r="G125" s="10"/>
      <c r="H125" s="10"/>
      <c r="I125" s="10"/>
      <c r="J125" s="10"/>
      <c r="K125" s="10"/>
      <c r="L125" s="10"/>
      <c r="M125" s="10"/>
      <c r="N125" s="10"/>
      <c r="O125" s="10"/>
      <c r="P125" s="10"/>
      <c r="Q125" s="10"/>
      <c r="BL125" s="2"/>
      <c r="BM125" s="53" t="s">
        <v>137</v>
      </c>
      <c r="BN125" s="15"/>
      <c r="BO125" s="15"/>
      <c r="BP125" s="15"/>
      <c r="BQ125" s="10"/>
      <c r="BR125" s="15"/>
      <c r="BS125" s="123"/>
      <c r="BT125" s="123"/>
      <c r="BU125" s="123"/>
      <c r="BV125" s="10"/>
      <c r="BW125" s="10"/>
      <c r="BX125" s="10"/>
      <c r="BY125" s="10"/>
      <c r="BZ125" s="10"/>
    </row>
    <row r="126" spans="1:78">
      <c r="G126" s="10"/>
      <c r="H126" s="10"/>
      <c r="I126" s="10"/>
      <c r="J126" s="10"/>
      <c r="K126" s="10"/>
      <c r="L126" s="10"/>
      <c r="M126" s="10"/>
      <c r="N126" s="10"/>
      <c r="O126" s="10"/>
      <c r="P126" s="10"/>
      <c r="Q126" s="10"/>
      <c r="BL126" s="2"/>
      <c r="BM126" s="53" t="s">
        <v>138</v>
      </c>
      <c r="BN126" s="15"/>
      <c r="BO126" s="15"/>
      <c r="BP126" s="15"/>
      <c r="BQ126" s="10"/>
      <c r="BR126" s="15"/>
      <c r="BS126" s="123"/>
      <c r="BT126" s="123"/>
      <c r="BU126" s="123"/>
      <c r="BV126" s="10"/>
      <c r="BW126" s="10"/>
      <c r="BX126" s="10"/>
      <c r="BY126" s="10"/>
      <c r="BZ126" s="10"/>
    </row>
    <row r="127" spans="1:78">
      <c r="G127" s="10"/>
      <c r="H127" s="10"/>
      <c r="I127" s="10"/>
      <c r="J127" s="10"/>
      <c r="K127" s="10"/>
      <c r="L127" s="10"/>
      <c r="M127" s="10"/>
      <c r="N127" s="10"/>
      <c r="O127" s="10"/>
      <c r="P127" s="10"/>
      <c r="Q127" s="10"/>
      <c r="BL127" s="2"/>
      <c r="BM127" s="53" t="s">
        <v>9</v>
      </c>
      <c r="BN127" s="15"/>
      <c r="BO127" s="15"/>
      <c r="BP127" s="15"/>
      <c r="BQ127" s="10"/>
      <c r="BR127" s="15"/>
      <c r="BS127" s="123"/>
      <c r="BT127" s="123"/>
      <c r="BU127" s="123"/>
      <c r="BV127" s="10"/>
      <c r="BW127" s="10"/>
      <c r="BX127" s="10"/>
      <c r="BY127" s="10"/>
      <c r="BZ127" s="10"/>
    </row>
    <row r="128" spans="1:78">
      <c r="G128" s="10"/>
      <c r="H128" s="10"/>
      <c r="I128" s="10"/>
      <c r="J128" s="10"/>
      <c r="K128" s="10"/>
      <c r="L128" s="10"/>
      <c r="M128" s="10"/>
      <c r="N128" s="10"/>
      <c r="O128" s="10"/>
      <c r="P128" s="10"/>
      <c r="Q128" s="10"/>
      <c r="BL128" s="2"/>
      <c r="BM128" s="53" t="s">
        <v>139</v>
      </c>
      <c r="BN128" s="15"/>
      <c r="BO128" s="15"/>
      <c r="BP128" s="15"/>
      <c r="BQ128" s="10"/>
      <c r="BR128" s="15"/>
      <c r="BS128" s="123"/>
      <c r="BT128" s="123"/>
      <c r="BU128" s="123"/>
      <c r="BV128" s="10"/>
      <c r="BW128" s="10"/>
      <c r="BX128" s="10"/>
      <c r="BY128" s="10"/>
      <c r="BZ128" s="10"/>
    </row>
    <row r="129" spans="6:78">
      <c r="G129" s="10"/>
      <c r="H129" s="10"/>
      <c r="I129" s="10"/>
      <c r="J129" s="10"/>
      <c r="K129" s="10"/>
      <c r="L129" s="10"/>
      <c r="M129" s="10"/>
      <c r="N129" s="10"/>
      <c r="O129" s="10"/>
      <c r="P129" s="10"/>
      <c r="Q129" s="10"/>
      <c r="BL129" s="2"/>
      <c r="BM129" s="53" t="s">
        <v>140</v>
      </c>
      <c r="BN129" s="15"/>
      <c r="BO129" s="15"/>
      <c r="BP129" s="15"/>
      <c r="BQ129" s="10"/>
      <c r="BR129" s="15"/>
      <c r="BS129" s="123"/>
      <c r="BT129" s="123"/>
      <c r="BU129" s="123"/>
      <c r="BV129" s="10"/>
      <c r="BW129" s="10"/>
      <c r="BX129" s="10"/>
      <c r="BY129" s="10"/>
      <c r="BZ129" s="10"/>
    </row>
    <row r="130" spans="6:78">
      <c r="G130" s="10"/>
      <c r="H130" s="10"/>
      <c r="I130" s="10"/>
      <c r="J130" s="10"/>
      <c r="K130" s="10"/>
      <c r="L130" s="10"/>
      <c r="M130" s="10"/>
      <c r="N130" s="10"/>
      <c r="O130" s="10"/>
      <c r="P130" s="10"/>
      <c r="Q130" s="10"/>
      <c r="BL130" s="2"/>
      <c r="BM130" s="53" t="s">
        <v>141</v>
      </c>
      <c r="BN130" s="15"/>
      <c r="BO130" s="15"/>
      <c r="BP130" s="15"/>
      <c r="BQ130" s="10"/>
      <c r="BR130" s="15"/>
      <c r="BS130" s="123"/>
      <c r="BT130" s="123"/>
      <c r="BU130" s="123"/>
      <c r="BV130" s="10"/>
      <c r="BW130" s="10"/>
      <c r="BX130" s="10"/>
      <c r="BY130" s="10"/>
      <c r="BZ130" s="10"/>
    </row>
    <row r="131" spans="6:78">
      <c r="G131" s="10"/>
      <c r="H131" s="10"/>
      <c r="I131" s="10"/>
      <c r="J131" s="10"/>
      <c r="K131" s="10"/>
      <c r="L131" s="10"/>
      <c r="M131" s="10"/>
      <c r="N131" s="10"/>
      <c r="O131" s="10"/>
      <c r="P131" s="10"/>
      <c r="Q131" s="10"/>
      <c r="BL131" s="2"/>
      <c r="BM131" s="53" t="s">
        <v>142</v>
      </c>
      <c r="BN131" s="15"/>
      <c r="BO131" s="15"/>
      <c r="BP131" s="15"/>
      <c r="BQ131" s="10"/>
      <c r="BR131" s="15"/>
      <c r="BS131" s="123"/>
      <c r="BT131" s="123"/>
      <c r="BU131" s="123"/>
      <c r="BV131" s="10"/>
      <c r="BW131" s="10"/>
      <c r="BX131" s="10"/>
      <c r="BY131" s="10"/>
      <c r="BZ131" s="10"/>
    </row>
    <row r="132" spans="6:78">
      <c r="G132" s="10"/>
      <c r="H132" s="10"/>
      <c r="I132" s="10"/>
      <c r="J132" s="10"/>
      <c r="K132" s="10"/>
      <c r="L132" s="10"/>
      <c r="M132" s="10"/>
      <c r="N132" s="10"/>
      <c r="O132" s="10"/>
      <c r="P132" s="10"/>
      <c r="Q132" s="10"/>
      <c r="BL132" s="2"/>
      <c r="BM132" s="53" t="s">
        <v>143</v>
      </c>
      <c r="BN132" s="15"/>
      <c r="BO132" s="15"/>
      <c r="BP132" s="15"/>
      <c r="BQ132" s="10"/>
      <c r="BR132" s="15"/>
      <c r="BS132" s="123"/>
      <c r="BT132" s="123"/>
      <c r="BU132" s="123"/>
      <c r="BV132" s="10"/>
      <c r="BW132" s="10"/>
      <c r="BX132" s="10"/>
      <c r="BY132" s="10"/>
      <c r="BZ132" s="10"/>
    </row>
    <row r="133" spans="6:78">
      <c r="G133" s="10"/>
      <c r="H133" s="10"/>
      <c r="I133" s="10"/>
      <c r="J133" s="10"/>
      <c r="K133" s="10"/>
      <c r="L133" s="10"/>
      <c r="M133" s="10"/>
      <c r="N133" s="10"/>
      <c r="O133" s="10"/>
      <c r="P133" s="10"/>
      <c r="Q133" s="10"/>
      <c r="BL133" s="2"/>
      <c r="BM133" s="53" t="s">
        <v>144</v>
      </c>
      <c r="BN133" s="15"/>
      <c r="BO133" s="15"/>
      <c r="BP133" s="15"/>
      <c r="BQ133" s="10"/>
      <c r="BR133" s="15"/>
      <c r="BS133" s="123"/>
      <c r="BT133" s="123"/>
      <c r="BU133" s="123"/>
      <c r="BV133" s="10"/>
      <c r="BW133" s="10"/>
      <c r="BX133" s="10"/>
      <c r="BY133" s="10"/>
      <c r="BZ133" s="10"/>
    </row>
    <row r="134" spans="6:78">
      <c r="G134" s="10"/>
      <c r="H134" s="10"/>
      <c r="I134" s="10"/>
      <c r="J134" s="10"/>
      <c r="K134" s="10"/>
      <c r="L134" s="10"/>
      <c r="M134" s="10"/>
      <c r="N134" s="10"/>
      <c r="O134" s="10"/>
      <c r="P134" s="10"/>
      <c r="Q134" s="10"/>
      <c r="BL134" s="2"/>
      <c r="BM134" s="53" t="s">
        <v>145</v>
      </c>
      <c r="BN134" s="15"/>
      <c r="BO134" s="15"/>
      <c r="BP134" s="15"/>
      <c r="BQ134" s="10"/>
      <c r="BR134" s="15"/>
      <c r="BS134" s="123"/>
      <c r="BT134" s="123"/>
      <c r="BU134" s="123"/>
      <c r="BV134" s="10"/>
      <c r="BW134" s="10"/>
      <c r="BX134" s="10"/>
      <c r="BY134" s="10"/>
      <c r="BZ134" s="10"/>
    </row>
    <row r="135" spans="6:78">
      <c r="G135" s="10"/>
      <c r="H135" s="10"/>
      <c r="I135" s="10"/>
      <c r="J135" s="10"/>
      <c r="K135" s="10"/>
      <c r="L135" s="10"/>
      <c r="M135" s="10"/>
      <c r="N135" s="10"/>
      <c r="O135" s="10"/>
      <c r="P135" s="10"/>
      <c r="Q135" s="10"/>
      <c r="BL135" s="2"/>
      <c r="BM135" s="53" t="s">
        <v>146</v>
      </c>
      <c r="BN135" s="15"/>
      <c r="BO135" s="15"/>
      <c r="BP135" s="15"/>
      <c r="BQ135" s="10"/>
      <c r="BR135" s="15"/>
      <c r="BS135" s="123"/>
      <c r="BT135" s="123"/>
      <c r="BU135" s="123"/>
      <c r="BV135" s="10"/>
      <c r="BW135" s="10"/>
      <c r="BX135" s="10"/>
      <c r="BY135" s="10"/>
      <c r="BZ135" s="10"/>
    </row>
    <row r="136" spans="6:78">
      <c r="G136" s="10"/>
      <c r="H136" s="10"/>
      <c r="I136" s="10"/>
      <c r="J136" s="10"/>
      <c r="K136" s="10"/>
      <c r="L136" s="10"/>
      <c r="M136" s="10"/>
      <c r="N136" s="10"/>
      <c r="O136" s="10"/>
      <c r="P136" s="10"/>
      <c r="Q136" s="10"/>
      <c r="BL136" s="2"/>
      <c r="BM136" s="53" t="s">
        <v>147</v>
      </c>
      <c r="BN136" s="15"/>
      <c r="BO136" s="15"/>
      <c r="BP136" s="15"/>
      <c r="BQ136" s="10"/>
      <c r="BR136" s="15"/>
      <c r="BS136" s="123"/>
      <c r="BT136" s="123"/>
      <c r="BU136" s="123"/>
      <c r="BV136" s="10"/>
      <c r="BW136" s="10"/>
      <c r="BX136" s="10"/>
      <c r="BY136" s="10"/>
      <c r="BZ136" s="10"/>
    </row>
    <row r="137" spans="6:78" ht="14.25">
      <c r="G137" s="22"/>
      <c r="H137" s="22"/>
      <c r="I137" s="22"/>
      <c r="J137" s="22"/>
      <c r="K137" s="22"/>
      <c r="L137" s="22"/>
      <c r="M137" s="22"/>
      <c r="N137" s="22"/>
      <c r="O137" s="22"/>
      <c r="P137" s="22"/>
      <c r="Q137" s="22"/>
      <c r="R137" s="43"/>
      <c r="S137" s="43"/>
      <c r="T137" s="43"/>
      <c r="U137" s="43"/>
      <c r="V137" s="43"/>
      <c r="W137" s="43"/>
      <c r="X137" s="43"/>
      <c r="Y137" s="43"/>
      <c r="Z137" s="43"/>
      <c r="BL137" s="2"/>
      <c r="BM137" s="53" t="s">
        <v>148</v>
      </c>
      <c r="BN137" s="15"/>
      <c r="BO137" s="15"/>
      <c r="BP137" s="15"/>
      <c r="BQ137" s="10"/>
      <c r="BR137" s="15"/>
      <c r="BS137" s="123"/>
      <c r="BT137" s="123"/>
      <c r="BU137" s="123"/>
      <c r="BV137" s="10"/>
      <c r="BW137" s="10"/>
      <c r="BX137" s="10"/>
      <c r="BY137" s="10"/>
      <c r="BZ137" s="10"/>
    </row>
    <row r="138" spans="6:78">
      <c r="G138" s="10"/>
      <c r="H138" s="10"/>
      <c r="I138" s="10"/>
      <c r="J138" s="10"/>
      <c r="K138" s="10"/>
      <c r="L138" s="10"/>
      <c r="M138" s="10"/>
      <c r="N138" s="10"/>
      <c r="O138" s="10"/>
      <c r="P138" s="10"/>
      <c r="Q138" s="10"/>
      <c r="BL138" s="2"/>
      <c r="BM138" s="53" t="s">
        <v>149</v>
      </c>
      <c r="BN138" s="15"/>
      <c r="BO138" s="15"/>
      <c r="BP138" s="15"/>
      <c r="BQ138" s="10"/>
      <c r="BR138" s="15"/>
      <c r="BS138" s="123"/>
      <c r="BT138" s="123"/>
      <c r="BU138" s="123"/>
      <c r="BV138" s="10"/>
      <c r="BW138" s="10"/>
      <c r="BX138" s="10"/>
      <c r="BY138" s="10"/>
      <c r="BZ138" s="10"/>
    </row>
    <row r="139" spans="6:78" ht="14.25">
      <c r="F139" s="43"/>
      <c r="G139" s="10"/>
      <c r="H139" s="10"/>
      <c r="I139" s="10"/>
      <c r="J139" s="10"/>
      <c r="K139" s="10"/>
      <c r="L139" s="10"/>
      <c r="M139" s="10"/>
      <c r="N139" s="10"/>
      <c r="O139" s="10"/>
      <c r="P139" s="10"/>
      <c r="Q139" s="10"/>
      <c r="BL139" s="2"/>
      <c r="BM139" s="53" t="s">
        <v>150</v>
      </c>
      <c r="BN139" s="15"/>
      <c r="BO139" s="15"/>
      <c r="BP139" s="15"/>
      <c r="BQ139" s="10"/>
      <c r="BR139" s="15"/>
      <c r="BS139" s="123"/>
      <c r="BT139" s="123"/>
      <c r="BU139" s="123"/>
      <c r="BV139" s="10"/>
      <c r="BW139" s="10"/>
      <c r="BX139" s="10"/>
      <c r="BY139" s="10"/>
      <c r="BZ139" s="10"/>
    </row>
    <row r="140" spans="6:78">
      <c r="G140" s="10"/>
      <c r="H140" s="10"/>
      <c r="I140" s="10"/>
      <c r="J140" s="10"/>
      <c r="K140" s="10"/>
      <c r="L140" s="10"/>
      <c r="M140" s="10"/>
      <c r="N140" s="10"/>
      <c r="O140" s="10"/>
      <c r="P140" s="10"/>
      <c r="Q140" s="10"/>
      <c r="BL140" s="2"/>
      <c r="BM140" s="53" t="s">
        <v>151</v>
      </c>
      <c r="BN140" s="15"/>
      <c r="BO140" s="15"/>
      <c r="BP140" s="15"/>
      <c r="BQ140" s="10"/>
      <c r="BR140" s="15"/>
      <c r="BS140" s="123"/>
      <c r="BT140" s="123"/>
      <c r="BU140" s="123"/>
      <c r="BV140" s="10"/>
      <c r="BW140" s="10"/>
      <c r="BX140" s="10"/>
      <c r="BY140" s="10"/>
      <c r="BZ140" s="10"/>
    </row>
    <row r="141" spans="6:78">
      <c r="G141" s="10"/>
      <c r="H141" s="10"/>
      <c r="I141" s="10"/>
      <c r="J141" s="10"/>
      <c r="K141" s="10"/>
      <c r="L141" s="10"/>
      <c r="M141" s="10"/>
      <c r="N141" s="10"/>
      <c r="O141" s="10"/>
      <c r="P141" s="10"/>
      <c r="Q141" s="10"/>
      <c r="BL141" s="2"/>
      <c r="BM141" s="53" t="s">
        <v>152</v>
      </c>
      <c r="BN141" s="15"/>
      <c r="BO141" s="15"/>
      <c r="BP141" s="15"/>
      <c r="BQ141" s="10"/>
      <c r="BR141" s="15"/>
      <c r="BS141" s="123"/>
      <c r="BT141" s="123"/>
      <c r="BU141" s="123"/>
      <c r="BV141" s="10"/>
      <c r="BW141" s="10"/>
      <c r="BX141" s="10"/>
      <c r="BY141" s="10"/>
      <c r="BZ141" s="10"/>
    </row>
    <row r="142" spans="6:78">
      <c r="G142" s="10"/>
      <c r="H142" s="10"/>
      <c r="I142" s="10"/>
      <c r="J142" s="10"/>
      <c r="K142" s="10"/>
      <c r="L142" s="10"/>
      <c r="M142" s="10"/>
      <c r="N142" s="10"/>
      <c r="O142" s="10"/>
      <c r="P142" s="10"/>
      <c r="Q142" s="10"/>
      <c r="BL142" s="2"/>
      <c r="BM142" s="53" t="s">
        <v>153</v>
      </c>
      <c r="BN142" s="15"/>
      <c r="BO142" s="15"/>
      <c r="BP142" s="15"/>
      <c r="BQ142" s="10"/>
      <c r="BR142" s="15"/>
      <c r="BS142" s="123"/>
      <c r="BT142" s="123"/>
      <c r="BU142" s="123"/>
      <c r="BV142" s="10"/>
      <c r="BW142" s="10"/>
      <c r="BX142" s="10"/>
      <c r="BY142" s="10"/>
      <c r="BZ142" s="10"/>
    </row>
    <row r="143" spans="6:78">
      <c r="G143" s="10"/>
      <c r="H143" s="10"/>
      <c r="I143" s="10"/>
      <c r="J143" s="10"/>
      <c r="K143" s="10"/>
      <c r="L143" s="10"/>
      <c r="M143" s="10"/>
      <c r="N143" s="10"/>
      <c r="O143" s="10"/>
      <c r="P143" s="10"/>
      <c r="Q143" s="10"/>
      <c r="BL143" s="2"/>
      <c r="BM143" s="53" t="s">
        <v>154</v>
      </c>
      <c r="BN143" s="15"/>
      <c r="BO143" s="15"/>
      <c r="BP143" s="15"/>
      <c r="BQ143" s="10"/>
      <c r="BR143" s="15"/>
      <c r="BS143" s="123"/>
      <c r="BT143" s="123"/>
      <c r="BU143" s="123"/>
      <c r="BV143" s="10"/>
      <c r="BW143" s="10"/>
      <c r="BX143" s="10"/>
      <c r="BY143" s="10"/>
      <c r="BZ143" s="10"/>
    </row>
    <row r="144" spans="6:78">
      <c r="G144" s="10"/>
      <c r="H144" s="10"/>
      <c r="I144" s="10"/>
      <c r="J144" s="10"/>
      <c r="K144" s="10"/>
      <c r="L144" s="10"/>
      <c r="M144" s="10"/>
      <c r="N144" s="10"/>
      <c r="O144" s="10"/>
      <c r="P144" s="10"/>
      <c r="Q144" s="10"/>
      <c r="BL144" s="2"/>
      <c r="BM144" s="53" t="s">
        <v>155</v>
      </c>
      <c r="BN144" s="15"/>
      <c r="BO144" s="15"/>
      <c r="BP144" s="15"/>
      <c r="BQ144" s="10"/>
      <c r="BR144" s="15"/>
      <c r="BS144" s="123"/>
      <c r="BT144" s="123"/>
      <c r="BU144" s="123"/>
      <c r="BV144" s="10"/>
      <c r="BW144" s="10"/>
      <c r="BX144" s="10"/>
      <c r="BY144" s="10"/>
      <c r="BZ144" s="10"/>
    </row>
    <row r="145" spans="7:78">
      <c r="G145" s="10"/>
      <c r="H145" s="10"/>
      <c r="I145" s="10"/>
      <c r="J145" s="10"/>
      <c r="K145" s="10"/>
      <c r="L145" s="10"/>
      <c r="M145" s="10"/>
      <c r="N145" s="10"/>
      <c r="O145" s="10"/>
      <c r="P145" s="10"/>
      <c r="Q145" s="10"/>
      <c r="BL145" s="2"/>
      <c r="BM145" s="53" t="s">
        <v>156</v>
      </c>
      <c r="BN145" s="15"/>
      <c r="BO145" s="15"/>
      <c r="BP145" s="15"/>
      <c r="BQ145" s="10"/>
      <c r="BR145" s="15"/>
      <c r="BS145" s="123"/>
      <c r="BT145" s="123"/>
      <c r="BU145" s="123"/>
      <c r="BV145" s="10"/>
      <c r="BW145" s="10"/>
      <c r="BX145" s="10"/>
      <c r="BY145" s="10"/>
      <c r="BZ145" s="10"/>
    </row>
    <row r="146" spans="7:78">
      <c r="G146" s="10"/>
      <c r="H146" s="10"/>
      <c r="I146" s="10"/>
      <c r="J146" s="10"/>
      <c r="K146" s="10"/>
      <c r="L146" s="10"/>
      <c r="M146" s="10"/>
      <c r="N146" s="10"/>
      <c r="O146" s="10"/>
      <c r="P146" s="10"/>
      <c r="Q146" s="10"/>
      <c r="BL146" s="2"/>
      <c r="BM146" s="53" t="s">
        <v>157</v>
      </c>
      <c r="BN146" s="15"/>
      <c r="BO146" s="15"/>
      <c r="BP146" s="15"/>
      <c r="BQ146" s="10"/>
      <c r="BR146" s="15"/>
      <c r="BS146" s="123"/>
      <c r="BT146" s="123"/>
      <c r="BU146" s="123"/>
      <c r="BV146" s="10"/>
      <c r="BW146" s="10"/>
      <c r="BX146" s="10"/>
      <c r="BY146" s="10"/>
      <c r="BZ146" s="10"/>
    </row>
    <row r="147" spans="7:78">
      <c r="G147" s="10"/>
      <c r="H147" s="10"/>
      <c r="I147" s="10"/>
      <c r="J147" s="10"/>
      <c r="K147" s="10"/>
      <c r="L147" s="10"/>
      <c r="M147" s="10"/>
      <c r="N147" s="10"/>
      <c r="O147" s="10"/>
      <c r="P147" s="10"/>
      <c r="Q147" s="10"/>
      <c r="BL147" s="2"/>
      <c r="BM147" s="53" t="s">
        <v>158</v>
      </c>
      <c r="BN147" s="15"/>
      <c r="BO147" s="15"/>
      <c r="BP147" s="15"/>
      <c r="BQ147" s="10"/>
      <c r="BR147" s="15"/>
      <c r="BS147" s="123"/>
      <c r="BT147" s="123"/>
      <c r="BU147" s="123"/>
      <c r="BV147" s="10"/>
      <c r="BW147" s="10"/>
      <c r="BX147" s="10"/>
      <c r="BY147" s="10"/>
      <c r="BZ147" s="10"/>
    </row>
    <row r="148" spans="7:78">
      <c r="G148" s="10"/>
      <c r="H148" s="10"/>
      <c r="I148" s="10"/>
      <c r="J148" s="10"/>
      <c r="K148" s="10"/>
      <c r="L148" s="10"/>
      <c r="M148" s="10"/>
      <c r="N148" s="10"/>
      <c r="O148" s="10"/>
      <c r="P148" s="10"/>
      <c r="Q148" s="10"/>
      <c r="BL148" s="2"/>
      <c r="BM148" s="53" t="s">
        <v>159</v>
      </c>
      <c r="BN148" s="15"/>
      <c r="BO148" s="15"/>
      <c r="BP148" s="15"/>
      <c r="BQ148" s="10"/>
      <c r="BR148" s="15"/>
      <c r="BS148" s="123"/>
      <c r="BT148" s="123"/>
      <c r="BU148" s="123"/>
      <c r="BV148" s="10"/>
      <c r="BW148" s="10"/>
      <c r="BX148" s="10"/>
      <c r="BY148" s="10"/>
      <c r="BZ148" s="10"/>
    </row>
    <row r="149" spans="7:78">
      <c r="G149" s="10"/>
      <c r="H149" s="10"/>
      <c r="I149" s="10"/>
      <c r="J149" s="10"/>
      <c r="K149" s="10"/>
      <c r="L149" s="10"/>
      <c r="M149" s="10"/>
      <c r="N149" s="10"/>
      <c r="O149" s="10"/>
      <c r="P149" s="10"/>
      <c r="Q149" s="10"/>
      <c r="BL149" s="2"/>
      <c r="BM149" s="53" t="s">
        <v>160</v>
      </c>
      <c r="BN149" s="15"/>
      <c r="BO149" s="15"/>
      <c r="BP149" s="15"/>
      <c r="BQ149" s="10"/>
      <c r="BR149" s="15"/>
      <c r="BS149" s="123"/>
      <c r="BT149" s="123"/>
      <c r="BU149" s="123"/>
      <c r="BV149" s="10"/>
      <c r="BW149" s="10"/>
      <c r="BX149" s="10"/>
      <c r="BY149" s="10"/>
      <c r="BZ149" s="10"/>
    </row>
    <row r="150" spans="7:78">
      <c r="G150" s="10"/>
      <c r="H150" s="10"/>
      <c r="I150" s="10"/>
      <c r="J150" s="10"/>
      <c r="K150" s="10"/>
      <c r="L150" s="10"/>
      <c r="M150" s="10"/>
      <c r="N150" s="10"/>
      <c r="O150" s="10"/>
      <c r="P150" s="10"/>
      <c r="Q150" s="10"/>
      <c r="BL150" s="2"/>
      <c r="BM150" s="53" t="s">
        <v>161</v>
      </c>
      <c r="BN150" s="15"/>
      <c r="BO150" s="15"/>
      <c r="BP150" s="15"/>
      <c r="BQ150" s="10"/>
      <c r="BR150" s="15"/>
      <c r="BS150" s="123"/>
      <c r="BT150" s="123"/>
      <c r="BU150" s="123"/>
      <c r="BV150" s="10"/>
      <c r="BW150" s="10"/>
      <c r="BX150" s="10"/>
      <c r="BY150" s="10"/>
      <c r="BZ150" s="10"/>
    </row>
    <row r="151" spans="7:78">
      <c r="G151" s="10"/>
      <c r="H151" s="10"/>
      <c r="I151" s="10"/>
      <c r="J151" s="10"/>
      <c r="K151" s="10"/>
      <c r="L151" s="10"/>
      <c r="M151" s="10"/>
      <c r="N151" s="10"/>
      <c r="O151" s="10"/>
      <c r="P151" s="10"/>
      <c r="Q151" s="10"/>
      <c r="BL151" s="2"/>
      <c r="BM151" s="53" t="s">
        <v>162</v>
      </c>
      <c r="BN151" s="15"/>
      <c r="BO151" s="15"/>
      <c r="BP151" s="15"/>
      <c r="BQ151" s="10"/>
      <c r="BR151" s="15"/>
      <c r="BS151" s="123"/>
      <c r="BT151" s="123"/>
      <c r="BU151" s="123"/>
      <c r="BV151" s="10"/>
      <c r="BW151" s="10"/>
      <c r="BX151" s="10"/>
      <c r="BY151" s="10"/>
      <c r="BZ151" s="10"/>
    </row>
    <row r="152" spans="7:78">
      <c r="G152" s="10"/>
      <c r="H152" s="10"/>
      <c r="I152" s="10"/>
      <c r="J152" s="10"/>
      <c r="K152" s="10"/>
      <c r="L152" s="10"/>
      <c r="M152" s="10"/>
      <c r="N152" s="10"/>
      <c r="O152" s="10"/>
      <c r="P152" s="10"/>
      <c r="Q152" s="10"/>
      <c r="BL152" s="2"/>
      <c r="BM152" s="53" t="s">
        <v>163</v>
      </c>
      <c r="BN152" s="15"/>
      <c r="BO152" s="15"/>
      <c r="BP152" s="15"/>
      <c r="BQ152" s="10"/>
      <c r="BR152" s="15"/>
      <c r="BS152" s="123"/>
      <c r="BT152" s="123"/>
      <c r="BU152" s="123"/>
      <c r="BV152" s="10"/>
      <c r="BW152" s="10"/>
      <c r="BX152" s="10"/>
      <c r="BY152" s="10"/>
      <c r="BZ152" s="10"/>
    </row>
    <row r="153" spans="7:78">
      <c r="G153" s="10"/>
      <c r="H153" s="10"/>
      <c r="I153" s="10"/>
      <c r="J153" s="10"/>
      <c r="K153" s="10"/>
      <c r="L153" s="10"/>
      <c r="M153" s="10"/>
      <c r="N153" s="10"/>
      <c r="O153" s="10"/>
      <c r="P153" s="10"/>
      <c r="Q153" s="10"/>
      <c r="BL153" s="2"/>
      <c r="BM153" s="53" t="s">
        <v>164</v>
      </c>
      <c r="BN153" s="15"/>
      <c r="BO153" s="15"/>
      <c r="BP153" s="15"/>
      <c r="BQ153" s="10"/>
      <c r="BR153" s="15"/>
      <c r="BS153" s="123"/>
      <c r="BT153" s="123"/>
      <c r="BU153" s="123"/>
      <c r="BV153" s="10"/>
      <c r="BW153" s="10"/>
      <c r="BX153" s="10"/>
      <c r="BY153" s="10"/>
      <c r="BZ153" s="10"/>
    </row>
    <row r="154" spans="7:78">
      <c r="G154" s="10"/>
      <c r="H154" s="10"/>
      <c r="I154" s="10"/>
      <c r="J154" s="10"/>
      <c r="K154" s="10"/>
      <c r="L154" s="10"/>
      <c r="M154" s="10"/>
      <c r="N154" s="10"/>
      <c r="O154" s="10"/>
      <c r="P154" s="10"/>
      <c r="Q154" s="10"/>
      <c r="BL154" s="2"/>
      <c r="BM154" s="53" t="s">
        <v>165</v>
      </c>
      <c r="BN154" s="15"/>
      <c r="BO154" s="15"/>
      <c r="BP154" s="15"/>
      <c r="BQ154" s="10"/>
      <c r="BR154" s="15"/>
      <c r="BS154" s="123"/>
      <c r="BT154" s="123"/>
      <c r="BU154" s="123"/>
      <c r="BV154" s="10"/>
      <c r="BW154" s="10"/>
      <c r="BX154" s="10"/>
      <c r="BY154" s="10"/>
      <c r="BZ154" s="10"/>
    </row>
    <row r="155" spans="7:78">
      <c r="G155" s="10"/>
      <c r="H155" s="10"/>
      <c r="I155" s="10"/>
      <c r="J155" s="10"/>
      <c r="K155" s="10"/>
      <c r="L155" s="10"/>
      <c r="M155" s="10"/>
      <c r="N155" s="10"/>
      <c r="O155" s="10"/>
      <c r="P155" s="10"/>
      <c r="Q155" s="10"/>
      <c r="BL155" s="2"/>
      <c r="BM155" s="53" t="s">
        <v>166</v>
      </c>
      <c r="BN155" s="15"/>
      <c r="BO155" s="15"/>
      <c r="BP155" s="15"/>
      <c r="BQ155" s="10"/>
      <c r="BR155" s="15"/>
      <c r="BS155" s="123"/>
      <c r="BT155" s="123"/>
      <c r="BU155" s="123"/>
      <c r="BV155" s="10"/>
      <c r="BW155" s="10"/>
      <c r="BX155" s="10"/>
      <c r="BY155" s="10"/>
      <c r="BZ155" s="10"/>
    </row>
    <row r="156" spans="7:78">
      <c r="G156" s="10"/>
      <c r="H156" s="10"/>
      <c r="I156" s="10"/>
      <c r="J156" s="10"/>
      <c r="K156" s="10"/>
      <c r="L156" s="10"/>
      <c r="M156" s="10"/>
      <c r="N156" s="10"/>
      <c r="O156" s="10"/>
      <c r="P156" s="10"/>
      <c r="Q156" s="10"/>
      <c r="BL156" s="2"/>
      <c r="BM156" s="53" t="s">
        <v>167</v>
      </c>
      <c r="BN156" s="15"/>
      <c r="BO156" s="15"/>
      <c r="BP156" s="15"/>
      <c r="BQ156" s="10"/>
      <c r="BR156" s="15"/>
      <c r="BS156" s="123"/>
      <c r="BT156" s="123"/>
      <c r="BU156" s="123"/>
      <c r="BV156" s="10"/>
      <c r="BW156" s="10"/>
      <c r="BX156" s="10"/>
      <c r="BY156" s="10"/>
      <c r="BZ156" s="10"/>
    </row>
    <row r="157" spans="7:78">
      <c r="G157" s="10"/>
      <c r="H157" s="10"/>
      <c r="I157" s="10"/>
      <c r="J157" s="10"/>
      <c r="K157" s="10"/>
      <c r="L157" s="10"/>
      <c r="M157" s="10"/>
      <c r="N157" s="10"/>
      <c r="O157" s="10"/>
      <c r="P157" s="10"/>
      <c r="Q157" s="10"/>
      <c r="BL157" s="2"/>
      <c r="BM157" s="53" t="s">
        <v>168</v>
      </c>
      <c r="BN157" s="15"/>
      <c r="BO157" s="15"/>
      <c r="BP157" s="15"/>
      <c r="BQ157" s="10"/>
      <c r="BR157" s="15"/>
      <c r="BS157" s="123"/>
      <c r="BT157" s="123"/>
      <c r="BU157" s="123"/>
      <c r="BV157" s="10"/>
      <c r="BW157" s="10"/>
      <c r="BX157" s="10"/>
      <c r="BY157" s="10"/>
      <c r="BZ157" s="10"/>
    </row>
    <row r="158" spans="7:78">
      <c r="G158" s="10"/>
      <c r="H158" s="10"/>
      <c r="I158" s="10"/>
      <c r="J158" s="10"/>
      <c r="K158" s="10"/>
      <c r="L158" s="10"/>
      <c r="M158" s="10"/>
      <c r="N158" s="10"/>
      <c r="O158" s="10"/>
      <c r="P158" s="10"/>
      <c r="Q158" s="10"/>
      <c r="BL158" s="2"/>
      <c r="BM158" s="53" t="s">
        <v>169</v>
      </c>
      <c r="BN158" s="15"/>
      <c r="BO158" s="15"/>
      <c r="BP158" s="15"/>
      <c r="BQ158" s="10"/>
      <c r="BR158" s="15"/>
      <c r="BS158" s="123"/>
      <c r="BT158" s="123"/>
      <c r="BU158" s="123"/>
      <c r="BV158" s="10"/>
      <c r="BW158" s="10"/>
      <c r="BX158" s="10"/>
      <c r="BY158" s="10"/>
      <c r="BZ158" s="10"/>
    </row>
    <row r="159" spans="7:78">
      <c r="G159" s="10"/>
      <c r="H159" s="10"/>
      <c r="I159" s="10"/>
      <c r="J159" s="10"/>
      <c r="K159" s="10"/>
      <c r="L159" s="10"/>
      <c r="M159" s="10"/>
      <c r="N159" s="10"/>
      <c r="O159" s="10"/>
      <c r="P159" s="10"/>
      <c r="Q159" s="10"/>
      <c r="BL159" s="2"/>
      <c r="BM159" s="53" t="s">
        <v>170</v>
      </c>
      <c r="BN159" s="15"/>
      <c r="BO159" s="15"/>
      <c r="BP159" s="15"/>
      <c r="BQ159" s="10"/>
      <c r="BR159" s="15"/>
      <c r="BS159" s="123"/>
      <c r="BT159" s="123"/>
      <c r="BU159" s="123"/>
      <c r="BV159" s="10"/>
      <c r="BW159" s="10"/>
      <c r="BX159" s="10"/>
      <c r="BY159" s="10"/>
      <c r="BZ159" s="10"/>
    </row>
    <row r="160" spans="7:78">
      <c r="G160" s="10"/>
      <c r="H160" s="10"/>
      <c r="I160" s="10"/>
      <c r="J160" s="10"/>
      <c r="K160" s="10"/>
      <c r="L160" s="10"/>
      <c r="M160" s="10"/>
      <c r="N160" s="10"/>
      <c r="O160" s="10"/>
      <c r="P160" s="10"/>
      <c r="Q160" s="10"/>
      <c r="BL160" s="2"/>
      <c r="BM160" s="53" t="s">
        <v>171</v>
      </c>
      <c r="BN160" s="15"/>
      <c r="BO160" s="15"/>
      <c r="BP160" s="15"/>
      <c r="BQ160" s="10"/>
      <c r="BR160" s="15"/>
      <c r="BS160" s="123"/>
      <c r="BT160" s="123"/>
      <c r="BU160" s="123"/>
      <c r="BV160" s="10"/>
      <c r="BW160" s="10"/>
      <c r="BX160" s="10"/>
      <c r="BY160" s="10"/>
      <c r="BZ160" s="10"/>
    </row>
    <row r="161" spans="7:78">
      <c r="G161" s="10"/>
      <c r="H161" s="10"/>
      <c r="I161" s="10"/>
      <c r="J161" s="10"/>
      <c r="K161" s="10"/>
      <c r="L161" s="10"/>
      <c r="M161" s="10"/>
      <c r="N161" s="10"/>
      <c r="O161" s="10"/>
      <c r="P161" s="10"/>
      <c r="Q161" s="10"/>
      <c r="BL161" s="2"/>
      <c r="BM161" s="53" t="s">
        <v>172</v>
      </c>
      <c r="BN161" s="15"/>
      <c r="BO161" s="15"/>
      <c r="BP161" s="15"/>
      <c r="BQ161" s="10"/>
      <c r="BR161" s="15"/>
      <c r="BS161" s="123"/>
      <c r="BT161" s="123"/>
      <c r="BU161" s="123"/>
      <c r="BV161" s="10"/>
      <c r="BW161" s="10"/>
      <c r="BX161" s="10"/>
      <c r="BY161" s="10"/>
      <c r="BZ161" s="10"/>
    </row>
    <row r="162" spans="7:78">
      <c r="G162" s="10"/>
      <c r="H162" s="10"/>
      <c r="I162" s="10"/>
      <c r="J162" s="10"/>
      <c r="K162" s="10"/>
      <c r="L162" s="10"/>
      <c r="M162" s="10"/>
      <c r="N162" s="10"/>
      <c r="O162" s="10"/>
      <c r="P162" s="10"/>
      <c r="Q162" s="10"/>
      <c r="BL162" s="2"/>
      <c r="BM162" s="53" t="s">
        <v>173</v>
      </c>
      <c r="BN162" s="15"/>
      <c r="BO162" s="15"/>
      <c r="BP162" s="15"/>
      <c r="BQ162" s="10"/>
      <c r="BR162" s="15"/>
      <c r="BS162" s="123"/>
      <c r="BT162" s="123"/>
      <c r="BU162" s="123"/>
      <c r="BV162" s="10"/>
      <c r="BW162" s="10"/>
      <c r="BX162" s="10"/>
      <c r="BY162" s="10"/>
      <c r="BZ162" s="10"/>
    </row>
    <row r="163" spans="7:78">
      <c r="BL163" s="2"/>
      <c r="BM163" s="53" t="s">
        <v>174</v>
      </c>
      <c r="BN163" s="15"/>
      <c r="BO163" s="15"/>
      <c r="BP163" s="15"/>
      <c r="BQ163" s="10"/>
      <c r="BR163" s="15"/>
      <c r="BS163" s="123"/>
      <c r="BT163" s="123"/>
      <c r="BU163" s="123"/>
      <c r="BV163" s="10"/>
      <c r="BW163" s="10"/>
      <c r="BX163" s="10"/>
      <c r="BY163" s="10"/>
      <c r="BZ163" s="10"/>
    </row>
    <row r="164" spans="7:78">
      <c r="BL164" s="2"/>
      <c r="BM164" s="53" t="s">
        <v>175</v>
      </c>
      <c r="BN164" s="15"/>
      <c r="BO164" s="15"/>
      <c r="BP164" s="15"/>
      <c r="BQ164" s="10"/>
      <c r="BR164" s="15"/>
      <c r="BS164" s="123"/>
      <c r="BT164" s="123"/>
      <c r="BU164" s="123"/>
      <c r="BV164" s="10"/>
      <c r="BW164" s="10"/>
      <c r="BX164" s="10"/>
      <c r="BY164" s="10"/>
      <c r="BZ164" s="10"/>
    </row>
    <row r="165" spans="7:78">
      <c r="BL165" s="2"/>
      <c r="BM165" s="53" t="s">
        <v>176</v>
      </c>
      <c r="BN165" s="15"/>
      <c r="BO165" s="15"/>
      <c r="BP165" s="15"/>
      <c r="BQ165" s="10"/>
      <c r="BR165" s="15"/>
      <c r="BS165" s="123"/>
      <c r="BT165" s="123"/>
      <c r="BU165" s="123"/>
      <c r="BV165" s="10"/>
      <c r="BW165" s="10"/>
      <c r="BX165" s="10"/>
      <c r="BY165" s="10"/>
      <c r="BZ165" s="10"/>
    </row>
    <row r="166" spans="7:78">
      <c r="BL166" s="2"/>
      <c r="BM166" s="53" t="s">
        <v>177</v>
      </c>
      <c r="BN166" s="15"/>
      <c r="BO166" s="15"/>
      <c r="BP166" s="15"/>
      <c r="BQ166" s="10"/>
      <c r="BR166" s="15"/>
      <c r="BS166" s="123"/>
      <c r="BT166" s="123"/>
      <c r="BU166" s="123"/>
      <c r="BV166" s="10"/>
      <c r="BW166" s="10"/>
      <c r="BX166" s="10"/>
      <c r="BY166" s="10"/>
      <c r="BZ166" s="10"/>
    </row>
    <row r="167" spans="7:78">
      <c r="BL167" s="2"/>
      <c r="BM167" s="53" t="s">
        <v>178</v>
      </c>
      <c r="BN167" s="15"/>
      <c r="BO167" s="15"/>
      <c r="BP167" s="15"/>
      <c r="BQ167" s="10"/>
      <c r="BR167" s="15"/>
      <c r="BS167" s="123"/>
      <c r="BT167" s="123"/>
      <c r="BU167" s="123"/>
      <c r="BV167" s="10"/>
      <c r="BW167" s="10"/>
      <c r="BX167" s="10"/>
      <c r="BY167" s="10"/>
      <c r="BZ167" s="10"/>
    </row>
    <row r="168" spans="7:78">
      <c r="BL168" s="2"/>
      <c r="BM168" s="53" t="s">
        <v>179</v>
      </c>
      <c r="BN168" s="15"/>
      <c r="BO168" s="15"/>
      <c r="BP168" s="15"/>
      <c r="BQ168" s="10"/>
      <c r="BR168" s="15"/>
      <c r="BS168" s="123"/>
      <c r="BT168" s="123"/>
      <c r="BU168" s="123"/>
      <c r="BV168" s="10"/>
      <c r="BW168" s="10"/>
      <c r="BX168" s="10"/>
      <c r="BY168" s="10"/>
      <c r="BZ168" s="10"/>
    </row>
    <row r="169" spans="7:78">
      <c r="BL169" s="2"/>
      <c r="BM169" s="53" t="s">
        <v>180</v>
      </c>
      <c r="BN169" s="15"/>
      <c r="BO169" s="15"/>
      <c r="BP169" s="15"/>
      <c r="BQ169" s="10"/>
      <c r="BR169" s="15"/>
      <c r="BS169" s="123"/>
      <c r="BT169" s="123"/>
      <c r="BU169" s="123"/>
      <c r="BV169" s="10"/>
      <c r="BW169" s="10"/>
      <c r="BX169" s="10"/>
      <c r="BY169" s="10"/>
      <c r="BZ169" s="10"/>
    </row>
    <row r="170" spans="7:78">
      <c r="BL170" s="2"/>
      <c r="BM170" s="53" t="s">
        <v>181</v>
      </c>
      <c r="BN170" s="15"/>
      <c r="BO170" s="15"/>
      <c r="BP170" s="15"/>
      <c r="BQ170" s="10"/>
      <c r="BR170" s="15"/>
      <c r="BS170" s="123"/>
      <c r="BT170" s="123"/>
      <c r="BU170" s="123"/>
      <c r="BV170" s="10"/>
      <c r="BW170" s="10"/>
      <c r="BX170" s="10"/>
      <c r="BY170" s="10"/>
      <c r="BZ170" s="10"/>
    </row>
    <row r="171" spans="7:78">
      <c r="BL171" s="2"/>
      <c r="BM171" s="53" t="s">
        <v>182</v>
      </c>
      <c r="BN171" s="15"/>
      <c r="BO171" s="15"/>
      <c r="BP171" s="15"/>
      <c r="BQ171" s="10"/>
      <c r="BR171" s="15"/>
      <c r="BS171" s="123"/>
      <c r="BT171" s="123"/>
      <c r="BU171" s="123"/>
      <c r="BV171" s="10"/>
      <c r="BW171" s="10"/>
      <c r="BX171" s="10"/>
      <c r="BY171" s="10"/>
      <c r="BZ171" s="10"/>
    </row>
    <row r="172" spans="7:78">
      <c r="BL172" s="2"/>
      <c r="BM172" s="53" t="s">
        <v>183</v>
      </c>
      <c r="BN172" s="15"/>
      <c r="BO172" s="15"/>
      <c r="BP172" s="15"/>
      <c r="BQ172" s="10"/>
      <c r="BR172" s="15"/>
      <c r="BS172" s="123"/>
      <c r="BT172" s="123"/>
      <c r="BU172" s="123"/>
      <c r="BV172" s="10"/>
      <c r="BW172" s="10"/>
      <c r="BX172" s="10"/>
      <c r="BY172" s="10"/>
      <c r="BZ172" s="10"/>
    </row>
    <row r="173" spans="7:78">
      <c r="BL173" s="2"/>
      <c r="BM173" s="53" t="s">
        <v>184</v>
      </c>
      <c r="BN173" s="15"/>
      <c r="BO173" s="15"/>
      <c r="BP173" s="15"/>
      <c r="BQ173" s="10"/>
      <c r="BR173" s="15"/>
      <c r="BS173" s="123"/>
      <c r="BT173" s="123"/>
      <c r="BU173" s="123"/>
      <c r="BV173" s="10"/>
      <c r="BW173" s="10"/>
      <c r="BX173" s="10"/>
      <c r="BY173" s="10"/>
      <c r="BZ173" s="10"/>
    </row>
    <row r="174" spans="7:78">
      <c r="BL174" s="2"/>
      <c r="BM174" s="53" t="s">
        <v>185</v>
      </c>
      <c r="BN174" s="15"/>
      <c r="BO174" s="15"/>
      <c r="BP174" s="15"/>
      <c r="BQ174" s="10"/>
      <c r="BR174" s="15"/>
      <c r="BS174" s="123"/>
      <c r="BT174" s="123"/>
      <c r="BU174" s="123"/>
      <c r="BV174" s="10"/>
      <c r="BW174" s="10"/>
      <c r="BX174" s="10"/>
      <c r="BY174" s="10"/>
      <c r="BZ174" s="10"/>
    </row>
    <row r="175" spans="7:78">
      <c r="BL175" s="2"/>
      <c r="BM175" s="53" t="s">
        <v>186</v>
      </c>
      <c r="BN175" s="15"/>
      <c r="BO175" s="15"/>
      <c r="BP175" s="15"/>
      <c r="BQ175" s="10"/>
      <c r="BR175" s="15"/>
      <c r="BS175" s="123"/>
      <c r="BT175" s="123"/>
      <c r="BU175" s="123"/>
      <c r="BV175" s="10"/>
      <c r="BW175" s="10"/>
      <c r="BX175" s="10"/>
      <c r="BY175" s="10"/>
      <c r="BZ175" s="10"/>
    </row>
    <row r="176" spans="7:78">
      <c r="BL176" s="2"/>
      <c r="BM176" s="53" t="s">
        <v>187</v>
      </c>
      <c r="BN176" s="15"/>
      <c r="BO176" s="15"/>
      <c r="BP176" s="15"/>
      <c r="BQ176" s="10"/>
      <c r="BR176" s="15"/>
      <c r="BS176" s="123"/>
      <c r="BT176" s="123"/>
      <c r="BU176" s="123"/>
      <c r="BV176" s="10"/>
      <c r="BW176" s="10"/>
      <c r="BX176" s="10"/>
      <c r="BY176" s="10"/>
      <c r="BZ176" s="10"/>
    </row>
    <row r="177" spans="64:78">
      <c r="BL177" s="2"/>
      <c r="BM177" s="53" t="s">
        <v>188</v>
      </c>
      <c r="BN177" s="15"/>
      <c r="BO177" s="15"/>
      <c r="BP177" s="15"/>
      <c r="BQ177" s="10"/>
      <c r="BR177" s="15"/>
      <c r="BS177" s="123"/>
      <c r="BT177" s="123"/>
      <c r="BU177" s="123"/>
      <c r="BV177" s="10"/>
      <c r="BW177" s="10"/>
      <c r="BX177" s="10"/>
      <c r="BY177" s="10"/>
      <c r="BZ177" s="10"/>
    </row>
    <row r="178" spans="64:78">
      <c r="BL178" s="2"/>
      <c r="BM178" s="53" t="s">
        <v>189</v>
      </c>
      <c r="BN178" s="15"/>
      <c r="BO178" s="15"/>
      <c r="BP178" s="15"/>
      <c r="BQ178" s="10"/>
      <c r="BR178" s="15"/>
      <c r="BS178" s="123"/>
      <c r="BT178" s="123"/>
      <c r="BU178" s="123"/>
      <c r="BV178" s="10"/>
      <c r="BW178" s="10"/>
      <c r="BX178" s="10"/>
      <c r="BY178" s="10"/>
      <c r="BZ178" s="10"/>
    </row>
    <row r="179" spans="64:78">
      <c r="BL179" s="2"/>
      <c r="BM179" s="53" t="s">
        <v>190</v>
      </c>
      <c r="BN179" s="15"/>
      <c r="BO179" s="15"/>
      <c r="BP179" s="15"/>
      <c r="BQ179" s="10"/>
      <c r="BR179" s="15"/>
      <c r="BS179" s="123"/>
      <c r="BT179" s="123"/>
      <c r="BU179" s="123"/>
      <c r="BV179" s="10"/>
      <c r="BW179" s="10"/>
      <c r="BX179" s="10"/>
      <c r="BY179" s="10"/>
      <c r="BZ179" s="10"/>
    </row>
    <row r="180" spans="64:78">
      <c r="BL180" s="2"/>
      <c r="BM180" s="53" t="s">
        <v>191</v>
      </c>
      <c r="BN180" s="15"/>
      <c r="BO180" s="15"/>
      <c r="BP180" s="15"/>
      <c r="BQ180" s="10"/>
      <c r="BR180" s="15"/>
      <c r="BS180" s="123"/>
      <c r="BT180" s="123"/>
      <c r="BU180" s="123"/>
      <c r="BV180" s="10"/>
      <c r="BW180" s="10"/>
      <c r="BX180" s="10"/>
      <c r="BY180" s="10"/>
      <c r="BZ180" s="10"/>
    </row>
    <row r="181" spans="64:78">
      <c r="BL181" s="2"/>
      <c r="BM181" s="53" t="s">
        <v>192</v>
      </c>
      <c r="BN181" s="15"/>
      <c r="BO181" s="15"/>
      <c r="BP181" s="15"/>
      <c r="BQ181" s="10"/>
      <c r="BR181" s="15"/>
      <c r="BS181" s="123"/>
      <c r="BT181" s="123"/>
      <c r="BU181" s="123"/>
      <c r="BV181" s="10"/>
      <c r="BW181" s="10"/>
      <c r="BX181" s="10"/>
      <c r="BY181" s="10"/>
      <c r="BZ181" s="10"/>
    </row>
    <row r="182" spans="64:78">
      <c r="BL182" s="2"/>
      <c r="BM182" s="53" t="s">
        <v>193</v>
      </c>
      <c r="BN182" s="15"/>
      <c r="BO182" s="15"/>
      <c r="BP182" s="15"/>
      <c r="BQ182" s="10"/>
      <c r="BR182" s="15"/>
      <c r="BS182" s="123"/>
      <c r="BT182" s="123"/>
      <c r="BU182" s="123"/>
      <c r="BV182" s="10"/>
      <c r="BW182" s="10"/>
      <c r="BX182" s="10"/>
      <c r="BY182" s="10"/>
      <c r="BZ182" s="10"/>
    </row>
    <row r="183" spans="64:78">
      <c r="BL183" s="2"/>
      <c r="BM183" s="53" t="s">
        <v>194</v>
      </c>
      <c r="BN183" s="15"/>
      <c r="BO183" s="15"/>
      <c r="BP183" s="15"/>
      <c r="BQ183" s="10"/>
      <c r="BR183" s="15"/>
      <c r="BS183" s="123"/>
      <c r="BT183" s="123"/>
      <c r="BU183" s="123"/>
      <c r="BV183" s="10"/>
      <c r="BW183" s="10"/>
      <c r="BX183" s="10"/>
      <c r="BY183" s="10"/>
      <c r="BZ183" s="10"/>
    </row>
    <row r="184" spans="64:78">
      <c r="BL184" s="2"/>
      <c r="BM184" s="53" t="s">
        <v>195</v>
      </c>
      <c r="BN184" s="15"/>
      <c r="BO184" s="15"/>
      <c r="BP184" s="15"/>
      <c r="BQ184" s="10"/>
      <c r="BR184" s="15"/>
      <c r="BS184" s="123"/>
      <c r="BT184" s="123"/>
      <c r="BU184" s="123"/>
      <c r="BV184" s="10"/>
      <c r="BW184" s="10"/>
      <c r="BX184" s="10"/>
      <c r="BY184" s="10"/>
      <c r="BZ184" s="10"/>
    </row>
    <row r="185" spans="64:78">
      <c r="BL185" s="2"/>
      <c r="BM185" s="53" t="s">
        <v>196</v>
      </c>
      <c r="BN185" s="15"/>
      <c r="BO185" s="15"/>
      <c r="BP185" s="15"/>
      <c r="BQ185" s="10"/>
      <c r="BR185" s="15"/>
      <c r="BS185" s="123"/>
      <c r="BT185" s="123"/>
      <c r="BU185" s="123"/>
      <c r="BV185" s="10"/>
      <c r="BW185" s="10"/>
      <c r="BX185" s="10"/>
      <c r="BY185" s="10"/>
      <c r="BZ185" s="10"/>
    </row>
    <row r="186" spans="64:78">
      <c r="BL186" s="2"/>
      <c r="BM186" s="53" t="s">
        <v>10</v>
      </c>
      <c r="BN186" s="15"/>
      <c r="BO186" s="15"/>
      <c r="BP186" s="15"/>
      <c r="BQ186" s="10"/>
      <c r="BR186" s="15"/>
      <c r="BS186" s="123"/>
      <c r="BT186" s="123"/>
      <c r="BU186" s="123"/>
      <c r="BV186" s="10"/>
      <c r="BW186" s="10"/>
      <c r="BX186" s="10"/>
      <c r="BY186" s="10"/>
      <c r="BZ186" s="10"/>
    </row>
    <row r="187" spans="64:78">
      <c r="BL187" s="2"/>
      <c r="BM187" s="53" t="s">
        <v>197</v>
      </c>
      <c r="BN187" s="15"/>
      <c r="BO187" s="15"/>
      <c r="BP187" s="15"/>
      <c r="BQ187" s="10"/>
      <c r="BR187" s="15"/>
      <c r="BS187" s="123"/>
      <c r="BT187" s="123"/>
      <c r="BU187" s="123"/>
      <c r="BV187" s="10"/>
      <c r="BW187" s="10"/>
      <c r="BX187" s="10"/>
      <c r="BY187" s="10"/>
      <c r="BZ187" s="10"/>
    </row>
    <row r="188" spans="64:78">
      <c r="BL188" s="2"/>
      <c r="BM188" s="53" t="s">
        <v>198</v>
      </c>
      <c r="BN188" s="15"/>
      <c r="BO188" s="15"/>
      <c r="BP188" s="15"/>
      <c r="BQ188" s="10"/>
      <c r="BR188" s="15"/>
      <c r="BS188" s="123"/>
      <c r="BT188" s="123"/>
      <c r="BU188" s="123"/>
      <c r="BV188" s="10"/>
      <c r="BW188" s="10"/>
      <c r="BX188" s="10"/>
      <c r="BY188" s="10"/>
      <c r="BZ188" s="10"/>
    </row>
    <row r="189" spans="64:78">
      <c r="BL189" s="2"/>
      <c r="BM189" s="53" t="s">
        <v>199</v>
      </c>
      <c r="BN189" s="15"/>
      <c r="BO189" s="15"/>
      <c r="BP189" s="15"/>
      <c r="BQ189" s="10"/>
      <c r="BR189" s="15"/>
      <c r="BS189" s="123"/>
      <c r="BT189" s="123"/>
      <c r="BU189" s="123"/>
      <c r="BV189" s="10"/>
      <c r="BW189" s="10"/>
      <c r="BX189" s="10"/>
      <c r="BY189" s="10"/>
      <c r="BZ189" s="10"/>
    </row>
    <row r="190" spans="64:78">
      <c r="BL190" s="2"/>
      <c r="BM190" s="53" t="s">
        <v>200</v>
      </c>
      <c r="BN190" s="15"/>
      <c r="BO190" s="15"/>
      <c r="BP190" s="15"/>
      <c r="BQ190" s="10"/>
      <c r="BR190" s="15"/>
      <c r="BS190" s="123"/>
      <c r="BT190" s="123"/>
      <c r="BU190" s="123"/>
      <c r="BV190" s="10"/>
      <c r="BW190" s="10"/>
      <c r="BX190" s="10"/>
      <c r="BY190" s="10"/>
      <c r="BZ190" s="10"/>
    </row>
    <row r="191" spans="64:78">
      <c r="BL191" s="2"/>
      <c r="BM191" s="53" t="s">
        <v>201</v>
      </c>
      <c r="BN191" s="15"/>
      <c r="BO191" s="15"/>
      <c r="BP191" s="15"/>
      <c r="BQ191" s="10"/>
      <c r="BR191" s="15"/>
      <c r="BS191" s="123"/>
      <c r="BT191" s="123"/>
      <c r="BU191" s="123"/>
      <c r="BV191" s="10"/>
      <c r="BW191" s="10"/>
      <c r="BX191" s="10"/>
      <c r="BY191" s="10"/>
      <c r="BZ191" s="10"/>
    </row>
    <row r="192" spans="64:78">
      <c r="BL192" s="2"/>
      <c r="BM192" s="53" t="s">
        <v>202</v>
      </c>
      <c r="BN192" s="15"/>
      <c r="BO192" s="15"/>
      <c r="BP192" s="15"/>
      <c r="BQ192" s="10"/>
      <c r="BR192" s="15"/>
      <c r="BS192" s="123"/>
      <c r="BT192" s="123"/>
      <c r="BU192" s="123"/>
      <c r="BV192" s="10"/>
      <c r="BW192" s="10"/>
      <c r="BX192" s="10"/>
      <c r="BY192" s="10"/>
      <c r="BZ192" s="10"/>
    </row>
    <row r="193" spans="64:78">
      <c r="BL193" s="2"/>
      <c r="BM193" s="53" t="s">
        <v>203</v>
      </c>
      <c r="BN193" s="15"/>
      <c r="BO193" s="15"/>
      <c r="BP193" s="15"/>
      <c r="BQ193" s="10"/>
      <c r="BR193" s="15"/>
      <c r="BS193" s="123"/>
      <c r="BT193" s="123"/>
      <c r="BU193" s="123"/>
      <c r="BV193" s="10"/>
      <c r="BW193" s="10"/>
      <c r="BX193" s="10"/>
      <c r="BY193" s="10"/>
      <c r="BZ193" s="10"/>
    </row>
    <row r="194" spans="64:78">
      <c r="BL194" s="2"/>
      <c r="BM194" s="53" t="s">
        <v>204</v>
      </c>
      <c r="BN194" s="15"/>
      <c r="BO194" s="15"/>
      <c r="BP194" s="15"/>
      <c r="BQ194" s="10"/>
      <c r="BR194" s="15"/>
      <c r="BS194" s="123"/>
      <c r="BT194" s="123"/>
      <c r="BU194" s="123"/>
      <c r="BV194" s="10"/>
      <c r="BW194" s="10"/>
      <c r="BX194" s="10"/>
      <c r="BY194" s="10"/>
      <c r="BZ194" s="10"/>
    </row>
    <row r="195" spans="64:78">
      <c r="BL195" s="2"/>
      <c r="BM195" s="53" t="s">
        <v>205</v>
      </c>
      <c r="BN195" s="15"/>
      <c r="BO195" s="15"/>
      <c r="BP195" s="15"/>
      <c r="BQ195" s="10"/>
      <c r="BR195" s="15"/>
      <c r="BS195" s="123"/>
      <c r="BT195" s="123"/>
      <c r="BU195" s="123"/>
      <c r="BV195" s="10"/>
      <c r="BW195" s="10"/>
      <c r="BX195" s="10"/>
      <c r="BY195" s="10"/>
      <c r="BZ195" s="10"/>
    </row>
    <row r="196" spans="64:78">
      <c r="BL196" s="2"/>
      <c r="BM196" s="53" t="s">
        <v>206</v>
      </c>
      <c r="BN196" s="15"/>
      <c r="BO196" s="15"/>
      <c r="BP196" s="15"/>
      <c r="BQ196" s="10"/>
      <c r="BR196" s="15"/>
      <c r="BS196" s="123"/>
      <c r="BT196" s="123"/>
      <c r="BU196" s="123"/>
      <c r="BV196" s="10"/>
      <c r="BW196" s="10"/>
      <c r="BX196" s="10"/>
      <c r="BY196" s="10"/>
      <c r="BZ196" s="10"/>
    </row>
    <row r="197" spans="64:78">
      <c r="BL197" s="2"/>
      <c r="BM197" s="53" t="s">
        <v>207</v>
      </c>
      <c r="BN197" s="15"/>
      <c r="BO197" s="15"/>
      <c r="BP197" s="15"/>
      <c r="BQ197" s="10"/>
      <c r="BR197" s="15"/>
      <c r="BS197" s="123"/>
      <c r="BT197" s="123"/>
      <c r="BU197" s="123"/>
      <c r="BV197" s="10"/>
      <c r="BW197" s="10"/>
      <c r="BX197" s="10"/>
      <c r="BY197" s="10"/>
      <c r="BZ197" s="10"/>
    </row>
    <row r="198" spans="64:78">
      <c r="BL198" s="2"/>
      <c r="BM198" s="53" t="s">
        <v>208</v>
      </c>
      <c r="BN198" s="15"/>
      <c r="BO198" s="15"/>
      <c r="BP198" s="15"/>
      <c r="BQ198" s="10"/>
      <c r="BR198" s="15"/>
      <c r="BS198" s="123"/>
      <c r="BT198" s="123"/>
      <c r="BU198" s="123"/>
      <c r="BV198" s="10"/>
      <c r="BW198" s="10"/>
      <c r="BX198" s="10"/>
      <c r="BY198" s="10"/>
      <c r="BZ198" s="10"/>
    </row>
    <row r="199" spans="64:78">
      <c r="BL199" s="2"/>
      <c r="BM199" s="53" t="s">
        <v>209</v>
      </c>
      <c r="BN199" s="15"/>
      <c r="BO199" s="15"/>
      <c r="BP199" s="15"/>
      <c r="BQ199" s="10"/>
      <c r="BR199" s="15"/>
      <c r="BS199" s="123"/>
      <c r="BT199" s="123"/>
      <c r="BU199" s="123"/>
      <c r="BV199" s="10"/>
      <c r="BW199" s="10"/>
      <c r="BX199" s="10"/>
      <c r="BY199" s="10"/>
      <c r="BZ199" s="10"/>
    </row>
    <row r="200" spans="64:78">
      <c r="BL200" s="2"/>
      <c r="BM200" s="53" t="s">
        <v>210</v>
      </c>
      <c r="BN200" s="15"/>
      <c r="BO200" s="15"/>
      <c r="BP200" s="15"/>
      <c r="BQ200" s="10"/>
      <c r="BR200" s="15"/>
      <c r="BS200" s="123"/>
      <c r="BT200" s="123"/>
      <c r="BU200" s="123"/>
      <c r="BV200" s="10"/>
      <c r="BW200" s="10"/>
      <c r="BX200" s="10"/>
      <c r="BY200" s="10"/>
      <c r="BZ200" s="10"/>
    </row>
    <row r="201" spans="64:78">
      <c r="BL201" s="2"/>
      <c r="BM201" s="53" t="s">
        <v>211</v>
      </c>
      <c r="BN201" s="15"/>
      <c r="BO201" s="15"/>
      <c r="BP201" s="15"/>
      <c r="BQ201" s="10"/>
      <c r="BR201" s="15"/>
      <c r="BS201" s="123"/>
      <c r="BT201" s="123"/>
      <c r="BU201" s="123"/>
      <c r="BV201" s="10"/>
      <c r="BW201" s="10"/>
      <c r="BX201" s="10"/>
      <c r="BY201" s="10"/>
      <c r="BZ201" s="10"/>
    </row>
    <row r="202" spans="64:78">
      <c r="BL202" s="2"/>
      <c r="BM202" s="53" t="s">
        <v>212</v>
      </c>
      <c r="BN202" s="15"/>
      <c r="BO202" s="15"/>
      <c r="BP202" s="15"/>
      <c r="BQ202" s="10"/>
      <c r="BR202" s="15"/>
      <c r="BS202" s="123"/>
      <c r="BT202" s="123"/>
      <c r="BU202" s="123"/>
      <c r="BV202" s="10"/>
      <c r="BW202" s="10"/>
      <c r="BX202" s="10"/>
      <c r="BY202" s="10"/>
      <c r="BZ202" s="10"/>
    </row>
    <row r="203" spans="64:78">
      <c r="BL203" s="2"/>
      <c r="BM203" s="53" t="s">
        <v>213</v>
      </c>
      <c r="BN203" s="15"/>
      <c r="BO203" s="15"/>
      <c r="BP203" s="15"/>
      <c r="BQ203" s="10"/>
      <c r="BR203" s="15"/>
      <c r="BS203" s="123"/>
      <c r="BT203" s="123"/>
      <c r="BU203" s="123"/>
      <c r="BV203" s="10"/>
      <c r="BW203" s="10"/>
      <c r="BX203" s="10"/>
      <c r="BY203" s="10"/>
      <c r="BZ203" s="10"/>
    </row>
    <row r="204" spans="64:78">
      <c r="BL204" s="2"/>
      <c r="BM204" s="53" t="s">
        <v>214</v>
      </c>
      <c r="BN204" s="15"/>
      <c r="BO204" s="15"/>
      <c r="BP204" s="15"/>
      <c r="BQ204" s="10"/>
      <c r="BR204" s="15"/>
      <c r="BS204" s="123"/>
      <c r="BT204" s="123"/>
      <c r="BU204" s="123"/>
      <c r="BV204" s="10"/>
      <c r="BW204" s="10"/>
      <c r="BX204" s="10"/>
      <c r="BY204" s="10"/>
      <c r="BZ204" s="10"/>
    </row>
    <row r="205" spans="64:78">
      <c r="BL205" s="2"/>
      <c r="BM205" s="53" t="s">
        <v>215</v>
      </c>
      <c r="BN205" s="15"/>
      <c r="BO205" s="15"/>
      <c r="BP205" s="15"/>
      <c r="BQ205" s="10"/>
      <c r="BR205" s="15"/>
      <c r="BS205" s="123"/>
      <c r="BT205" s="123"/>
      <c r="BU205" s="123"/>
      <c r="BV205" s="10"/>
      <c r="BW205" s="10"/>
      <c r="BX205" s="10"/>
      <c r="BY205" s="10"/>
      <c r="BZ205" s="10"/>
    </row>
    <row r="206" spans="64:78">
      <c r="BL206" s="2"/>
      <c r="BM206" s="53" t="s">
        <v>216</v>
      </c>
      <c r="BN206" s="15"/>
      <c r="BO206" s="15"/>
      <c r="BP206" s="15"/>
      <c r="BQ206" s="10"/>
      <c r="BR206" s="15"/>
      <c r="BS206" s="123"/>
      <c r="BT206" s="123"/>
      <c r="BU206" s="123"/>
      <c r="BV206" s="10"/>
      <c r="BW206" s="10"/>
      <c r="BX206" s="10"/>
      <c r="BY206" s="10"/>
      <c r="BZ206" s="10"/>
    </row>
    <row r="207" spans="64:78">
      <c r="BL207" s="2"/>
      <c r="BM207" s="53" t="s">
        <v>217</v>
      </c>
      <c r="BN207" s="15"/>
      <c r="BO207" s="15"/>
      <c r="BP207" s="15"/>
      <c r="BQ207" s="10"/>
      <c r="BR207" s="15"/>
      <c r="BS207" s="123"/>
      <c r="BT207" s="123"/>
      <c r="BU207" s="123"/>
      <c r="BV207" s="10"/>
      <c r="BW207" s="10"/>
      <c r="BX207" s="10"/>
      <c r="BY207" s="10"/>
      <c r="BZ207" s="10"/>
    </row>
    <row r="208" spans="64:78">
      <c r="BL208" s="2"/>
      <c r="BM208" s="53" t="s">
        <v>218</v>
      </c>
      <c r="BN208" s="15"/>
      <c r="BO208" s="15"/>
      <c r="BP208" s="15"/>
      <c r="BQ208" s="10"/>
      <c r="BR208" s="15"/>
      <c r="BS208" s="123"/>
      <c r="BT208" s="123"/>
      <c r="BU208" s="123"/>
      <c r="BV208" s="10"/>
      <c r="BW208" s="10"/>
      <c r="BX208" s="10"/>
      <c r="BY208" s="10"/>
      <c r="BZ208" s="10"/>
    </row>
    <row r="209" spans="64:78">
      <c r="BL209" s="2"/>
      <c r="BM209" s="53" t="s">
        <v>219</v>
      </c>
      <c r="BN209" s="15"/>
      <c r="BO209" s="15"/>
      <c r="BP209" s="15"/>
      <c r="BQ209" s="10"/>
      <c r="BR209" s="15"/>
      <c r="BS209" s="123"/>
      <c r="BT209" s="123"/>
      <c r="BU209" s="123"/>
      <c r="BV209" s="10"/>
      <c r="BW209" s="10"/>
      <c r="BX209" s="10"/>
      <c r="BY209" s="10"/>
      <c r="BZ209" s="10"/>
    </row>
    <row r="210" spans="64:78">
      <c r="BL210" s="2"/>
      <c r="BM210" s="53" t="s">
        <v>220</v>
      </c>
      <c r="BN210" s="15"/>
      <c r="BO210" s="15"/>
      <c r="BP210" s="15"/>
      <c r="BQ210" s="10"/>
      <c r="BR210" s="15"/>
      <c r="BS210" s="123"/>
      <c r="BT210" s="123"/>
      <c r="BU210" s="123"/>
      <c r="BV210" s="10"/>
      <c r="BW210" s="10"/>
      <c r="BX210" s="10"/>
      <c r="BY210" s="10"/>
      <c r="BZ210" s="10"/>
    </row>
    <row r="211" spans="64:78">
      <c r="BL211" s="2"/>
      <c r="BM211" s="53" t="s">
        <v>221</v>
      </c>
      <c r="BN211" s="15"/>
      <c r="BO211" s="15"/>
      <c r="BP211" s="15"/>
      <c r="BQ211" s="10"/>
      <c r="BR211" s="15"/>
      <c r="BS211" s="123"/>
      <c r="BT211" s="123"/>
      <c r="BU211" s="123"/>
      <c r="BV211" s="10"/>
      <c r="BW211" s="10"/>
      <c r="BX211" s="10"/>
      <c r="BY211" s="10"/>
      <c r="BZ211" s="10"/>
    </row>
    <row r="212" spans="64:78">
      <c r="BL212" s="2"/>
      <c r="BM212" s="53" t="s">
        <v>222</v>
      </c>
      <c r="BN212" s="15"/>
      <c r="BO212" s="15"/>
      <c r="BP212" s="15"/>
      <c r="BQ212" s="10"/>
      <c r="BR212" s="15"/>
      <c r="BS212" s="123"/>
      <c r="BT212" s="123"/>
      <c r="BU212" s="123"/>
      <c r="BV212" s="10"/>
      <c r="BW212" s="10"/>
      <c r="BX212" s="10"/>
      <c r="BY212" s="10"/>
      <c r="BZ212" s="10"/>
    </row>
    <row r="213" spans="64:78">
      <c r="BL213" s="2"/>
      <c r="BM213" s="53" t="s">
        <v>223</v>
      </c>
      <c r="BN213" s="15"/>
      <c r="BO213" s="15"/>
      <c r="BP213" s="15"/>
      <c r="BQ213" s="10"/>
      <c r="BR213" s="15"/>
      <c r="BS213" s="123"/>
      <c r="BT213" s="123"/>
      <c r="BU213" s="123"/>
      <c r="BV213" s="10"/>
      <c r="BW213" s="10"/>
      <c r="BX213" s="10"/>
      <c r="BY213" s="10"/>
      <c r="BZ213" s="10"/>
    </row>
    <row r="214" spans="64:78">
      <c r="BL214" s="2"/>
      <c r="BM214" s="53" t="s">
        <v>224</v>
      </c>
      <c r="BN214" s="15"/>
      <c r="BO214" s="15"/>
      <c r="BP214" s="15"/>
      <c r="BQ214" s="10"/>
      <c r="BR214" s="15"/>
      <c r="BS214" s="123"/>
      <c r="BT214" s="123"/>
      <c r="BU214" s="123"/>
      <c r="BV214" s="10"/>
      <c r="BW214" s="10"/>
      <c r="BX214" s="10"/>
      <c r="BY214" s="10"/>
      <c r="BZ214" s="10"/>
    </row>
    <row r="215" spans="64:78">
      <c r="BL215" s="2"/>
      <c r="BM215" s="53" t="s">
        <v>225</v>
      </c>
      <c r="BN215" s="15"/>
      <c r="BO215" s="15"/>
      <c r="BP215" s="15"/>
      <c r="BQ215" s="10"/>
      <c r="BR215" s="15"/>
      <c r="BS215" s="123"/>
      <c r="BT215" s="123"/>
      <c r="BU215" s="123"/>
      <c r="BV215" s="10"/>
      <c r="BW215" s="10"/>
      <c r="BX215" s="10"/>
      <c r="BY215" s="10"/>
      <c r="BZ215" s="10"/>
    </row>
    <row r="216" spans="64:78">
      <c r="BL216" s="2"/>
      <c r="BM216" s="53" t="s">
        <v>226</v>
      </c>
      <c r="BN216" s="15"/>
      <c r="BO216" s="15"/>
      <c r="BP216" s="15"/>
      <c r="BQ216" s="10"/>
      <c r="BR216" s="15"/>
      <c r="BS216" s="123"/>
      <c r="BT216" s="123"/>
      <c r="BU216" s="123"/>
      <c r="BV216" s="10"/>
      <c r="BW216" s="10"/>
      <c r="BX216" s="10"/>
      <c r="BY216" s="10"/>
      <c r="BZ216" s="10"/>
    </row>
    <row r="217" spans="64:78">
      <c r="BL217" s="2"/>
      <c r="BM217" s="53" t="s">
        <v>227</v>
      </c>
      <c r="BN217" s="15"/>
      <c r="BO217" s="15"/>
      <c r="BP217" s="15"/>
      <c r="BQ217" s="10"/>
      <c r="BR217" s="15"/>
      <c r="BS217" s="123"/>
      <c r="BT217" s="123"/>
      <c r="BU217" s="123"/>
      <c r="BV217" s="10"/>
      <c r="BW217" s="10"/>
      <c r="BX217" s="10"/>
      <c r="BY217" s="10"/>
      <c r="BZ217" s="10"/>
    </row>
    <row r="218" spans="64:78">
      <c r="BL218" s="2"/>
      <c r="BM218" s="53" t="s">
        <v>228</v>
      </c>
      <c r="BN218" s="15"/>
      <c r="BO218" s="15"/>
      <c r="BP218" s="15"/>
      <c r="BQ218" s="10"/>
      <c r="BR218" s="15"/>
      <c r="BS218" s="123"/>
      <c r="BT218" s="123"/>
      <c r="BU218" s="123"/>
      <c r="BV218" s="10"/>
      <c r="BW218" s="10"/>
      <c r="BX218" s="10"/>
      <c r="BY218" s="10"/>
      <c r="BZ218" s="10"/>
    </row>
    <row r="219" spans="64:78">
      <c r="BL219" s="2"/>
      <c r="BM219" s="53" t="s">
        <v>229</v>
      </c>
      <c r="BN219" s="15"/>
      <c r="BO219" s="15"/>
      <c r="BP219" s="15"/>
      <c r="BQ219" s="10"/>
      <c r="BR219" s="15"/>
      <c r="BS219" s="123"/>
      <c r="BT219" s="123"/>
      <c r="BU219" s="123"/>
      <c r="BV219" s="10"/>
      <c r="BW219" s="10"/>
      <c r="BX219" s="10"/>
      <c r="BY219" s="10"/>
      <c r="BZ219" s="10"/>
    </row>
    <row r="220" spans="64:78">
      <c r="BL220" s="2"/>
      <c r="BM220" s="53" t="s">
        <v>230</v>
      </c>
      <c r="BN220" s="15"/>
      <c r="BO220" s="15"/>
      <c r="BP220" s="15"/>
      <c r="BQ220" s="10"/>
      <c r="BR220" s="15"/>
      <c r="BS220" s="123"/>
      <c r="BT220" s="123"/>
      <c r="BU220" s="123"/>
      <c r="BV220" s="10"/>
      <c r="BW220" s="10"/>
      <c r="BX220" s="10"/>
      <c r="BY220" s="10"/>
      <c r="BZ220" s="10"/>
    </row>
    <row r="221" spans="64:78">
      <c r="BL221" s="2"/>
      <c r="BM221" s="53" t="s">
        <v>231</v>
      </c>
      <c r="BN221" s="15"/>
      <c r="BO221" s="15"/>
      <c r="BP221" s="15"/>
      <c r="BQ221" s="10"/>
      <c r="BR221" s="15"/>
      <c r="BS221" s="123"/>
      <c r="BT221" s="123"/>
      <c r="BU221" s="123"/>
      <c r="BV221" s="10"/>
      <c r="BW221" s="10"/>
      <c r="BX221" s="10"/>
      <c r="BY221" s="10"/>
      <c r="BZ221" s="10"/>
    </row>
    <row r="222" spans="64:78">
      <c r="BL222" s="2"/>
      <c r="BM222" s="53" t="s">
        <v>232</v>
      </c>
      <c r="BN222" s="15"/>
      <c r="BO222" s="15"/>
      <c r="BP222" s="15"/>
      <c r="BQ222" s="10"/>
      <c r="BR222" s="15"/>
      <c r="BS222" s="123"/>
      <c r="BT222" s="123"/>
      <c r="BU222" s="123"/>
      <c r="BV222" s="10"/>
      <c r="BW222" s="10"/>
      <c r="BX222" s="10"/>
      <c r="BY222" s="10"/>
      <c r="BZ222" s="10"/>
    </row>
    <row r="223" spans="64:78">
      <c r="BL223" s="2"/>
      <c r="BM223" s="53" t="s">
        <v>233</v>
      </c>
      <c r="BN223" s="15"/>
      <c r="BO223" s="15"/>
      <c r="BP223" s="15"/>
      <c r="BQ223" s="10"/>
      <c r="BR223" s="15"/>
      <c r="BS223" s="123"/>
      <c r="BT223" s="123"/>
      <c r="BU223" s="123"/>
      <c r="BV223" s="10"/>
      <c r="BW223" s="10"/>
      <c r="BX223" s="10"/>
      <c r="BY223" s="10"/>
      <c r="BZ223" s="10"/>
    </row>
    <row r="224" spans="64:78">
      <c r="BL224" s="2"/>
      <c r="BM224" s="53" t="s">
        <v>234</v>
      </c>
      <c r="BN224" s="15"/>
      <c r="BO224" s="15"/>
      <c r="BP224" s="15"/>
      <c r="BQ224" s="10"/>
      <c r="BR224" s="15"/>
      <c r="BS224" s="123"/>
      <c r="BT224" s="123"/>
      <c r="BU224" s="123"/>
      <c r="BV224" s="10"/>
      <c r="BW224" s="10"/>
      <c r="BX224" s="10"/>
      <c r="BY224" s="10"/>
      <c r="BZ224" s="10"/>
    </row>
    <row r="225" spans="64:78">
      <c r="BL225" s="2"/>
      <c r="BM225" s="53" t="s">
        <v>235</v>
      </c>
      <c r="BN225" s="15"/>
      <c r="BO225" s="15"/>
      <c r="BP225" s="15"/>
      <c r="BQ225" s="10"/>
      <c r="BR225" s="15"/>
      <c r="BS225" s="123"/>
      <c r="BT225" s="123"/>
      <c r="BU225" s="123"/>
      <c r="BV225" s="10"/>
      <c r="BW225" s="10"/>
      <c r="BX225" s="10"/>
      <c r="BY225" s="10"/>
      <c r="BZ225" s="10"/>
    </row>
    <row r="226" spans="64:78">
      <c r="BL226" s="2"/>
      <c r="BM226" s="53" t="s">
        <v>236</v>
      </c>
      <c r="BN226" s="15"/>
      <c r="BO226" s="15"/>
      <c r="BP226" s="15"/>
      <c r="BQ226" s="10"/>
      <c r="BR226" s="15"/>
      <c r="BS226" s="123"/>
      <c r="BT226" s="123"/>
      <c r="BU226" s="123"/>
      <c r="BV226" s="10"/>
      <c r="BW226" s="10"/>
      <c r="BX226" s="10"/>
      <c r="BY226" s="10"/>
      <c r="BZ226" s="10"/>
    </row>
    <row r="227" spans="64:78">
      <c r="BL227" s="2"/>
      <c r="BM227" s="53" t="s">
        <v>237</v>
      </c>
      <c r="BN227" s="15"/>
      <c r="BO227" s="15"/>
      <c r="BP227" s="15"/>
      <c r="BQ227" s="10"/>
      <c r="BR227" s="15"/>
      <c r="BS227" s="123"/>
      <c r="BT227" s="123"/>
      <c r="BU227" s="123"/>
      <c r="BV227" s="10"/>
      <c r="BW227" s="10"/>
      <c r="BX227" s="10"/>
      <c r="BY227" s="10"/>
      <c r="BZ227" s="10"/>
    </row>
    <row r="228" spans="64:78">
      <c r="BL228" s="2"/>
      <c r="BM228" s="53" t="s">
        <v>238</v>
      </c>
      <c r="BN228" s="15"/>
      <c r="BO228" s="15"/>
      <c r="BP228" s="15"/>
      <c r="BQ228" s="10"/>
      <c r="BR228" s="15"/>
      <c r="BS228" s="123"/>
      <c r="BT228" s="123"/>
      <c r="BU228" s="123"/>
      <c r="BV228" s="10"/>
      <c r="BW228" s="10"/>
      <c r="BX228" s="10"/>
      <c r="BY228" s="10"/>
      <c r="BZ228" s="10"/>
    </row>
    <row r="229" spans="64:78">
      <c r="BL229" s="2"/>
      <c r="BM229" s="53" t="s">
        <v>239</v>
      </c>
      <c r="BN229" s="15"/>
      <c r="BO229" s="15"/>
      <c r="BP229" s="15"/>
      <c r="BQ229" s="10"/>
      <c r="BR229" s="15"/>
      <c r="BS229" s="123"/>
      <c r="BT229" s="123"/>
      <c r="BU229" s="123"/>
      <c r="BV229" s="10"/>
      <c r="BW229" s="10"/>
      <c r="BX229" s="10"/>
      <c r="BY229" s="10"/>
      <c r="BZ229" s="10"/>
    </row>
    <row r="230" spans="64:78">
      <c r="BL230" s="2"/>
      <c r="BM230" s="53" t="s">
        <v>240</v>
      </c>
      <c r="BN230" s="15"/>
      <c r="BO230" s="15"/>
      <c r="BP230" s="15"/>
      <c r="BQ230" s="10"/>
      <c r="BR230" s="15"/>
      <c r="BS230" s="123"/>
      <c r="BT230" s="123"/>
      <c r="BU230" s="123"/>
      <c r="BV230" s="10"/>
      <c r="BW230" s="10"/>
      <c r="BX230" s="10"/>
      <c r="BY230" s="10"/>
      <c r="BZ230" s="10"/>
    </row>
    <row r="231" spans="64:78">
      <c r="BL231" s="2"/>
      <c r="BM231" s="53" t="s">
        <v>241</v>
      </c>
      <c r="BN231" s="15"/>
      <c r="BO231" s="15"/>
      <c r="BP231" s="15"/>
      <c r="BQ231" s="10"/>
      <c r="BR231" s="15"/>
      <c r="BS231" s="123"/>
      <c r="BT231" s="123"/>
      <c r="BU231" s="123"/>
      <c r="BV231" s="10"/>
      <c r="BW231" s="10"/>
      <c r="BX231" s="10"/>
      <c r="BY231" s="10"/>
      <c r="BZ231" s="10"/>
    </row>
    <row r="232" spans="64:78">
      <c r="BL232" s="2"/>
      <c r="BM232" s="53" t="s">
        <v>242</v>
      </c>
      <c r="BN232" s="15"/>
      <c r="BO232" s="15"/>
      <c r="BP232" s="15"/>
      <c r="BQ232" s="10"/>
      <c r="BR232" s="15"/>
      <c r="BS232" s="123"/>
      <c r="BT232" s="123"/>
      <c r="BU232" s="123"/>
      <c r="BV232" s="10"/>
      <c r="BW232" s="10"/>
      <c r="BX232" s="10"/>
      <c r="BY232" s="10"/>
      <c r="BZ232" s="10"/>
    </row>
    <row r="233" spans="64:78">
      <c r="BL233" s="2"/>
      <c r="BM233" s="53" t="s">
        <v>243</v>
      </c>
      <c r="BN233" s="15"/>
      <c r="BO233" s="15"/>
      <c r="BP233" s="15"/>
      <c r="BQ233" s="10"/>
      <c r="BR233" s="15"/>
      <c r="BS233" s="123"/>
      <c r="BT233" s="123"/>
      <c r="BU233" s="123"/>
      <c r="BV233" s="10"/>
      <c r="BW233" s="10"/>
      <c r="BX233" s="10"/>
      <c r="BY233" s="10"/>
      <c r="BZ233" s="10"/>
    </row>
    <row r="234" spans="64:78">
      <c r="BL234" s="2"/>
      <c r="BM234" s="53" t="s">
        <v>244</v>
      </c>
      <c r="BN234" s="15"/>
      <c r="BO234" s="15"/>
      <c r="BP234" s="15"/>
      <c r="BQ234" s="10"/>
      <c r="BR234" s="15"/>
      <c r="BS234" s="123"/>
      <c r="BT234" s="123"/>
      <c r="BU234" s="123"/>
      <c r="BV234" s="10"/>
      <c r="BW234" s="10"/>
      <c r="BX234" s="10"/>
      <c r="BY234" s="10"/>
      <c r="BZ234" s="10"/>
    </row>
    <row r="235" spans="64:78">
      <c r="BL235" s="2"/>
      <c r="BM235" s="53" t="s">
        <v>245</v>
      </c>
      <c r="BN235" s="15"/>
      <c r="BO235" s="15"/>
      <c r="BP235" s="15"/>
      <c r="BQ235" s="10"/>
      <c r="BR235" s="15"/>
      <c r="BS235" s="123"/>
      <c r="BT235" s="123"/>
      <c r="BU235" s="123"/>
      <c r="BV235" s="10"/>
      <c r="BW235" s="10"/>
      <c r="BX235" s="10"/>
      <c r="BY235" s="10"/>
      <c r="BZ235" s="10"/>
    </row>
    <row r="236" spans="64:78">
      <c r="BL236" s="2"/>
      <c r="BM236" s="53" t="s">
        <v>246</v>
      </c>
      <c r="BN236" s="15"/>
      <c r="BO236" s="15"/>
      <c r="BP236" s="15"/>
      <c r="BQ236" s="10"/>
      <c r="BR236" s="15"/>
      <c r="BS236" s="123"/>
      <c r="BT236" s="123"/>
      <c r="BU236" s="123"/>
      <c r="BV236" s="10"/>
      <c r="BW236" s="10"/>
      <c r="BX236" s="10"/>
      <c r="BY236" s="10"/>
      <c r="BZ236" s="10"/>
    </row>
    <row r="237" spans="64:78">
      <c r="BL237" s="2"/>
      <c r="BM237" s="53" t="s">
        <v>247</v>
      </c>
      <c r="BN237" s="15"/>
      <c r="BO237" s="15"/>
      <c r="BP237" s="15"/>
      <c r="BQ237" s="10"/>
      <c r="BR237" s="15"/>
      <c r="BS237" s="123"/>
      <c r="BT237" s="123"/>
      <c r="BU237" s="123"/>
      <c r="BV237" s="10"/>
      <c r="BW237" s="10"/>
      <c r="BX237" s="10"/>
      <c r="BY237" s="10"/>
      <c r="BZ237" s="10"/>
    </row>
    <row r="238" spans="64:78">
      <c r="BL238" s="2"/>
      <c r="BM238" s="53" t="s">
        <v>248</v>
      </c>
      <c r="BN238" s="15"/>
      <c r="BO238" s="15"/>
      <c r="BP238" s="15"/>
      <c r="BQ238" s="10"/>
      <c r="BR238" s="15"/>
      <c r="BS238" s="123"/>
      <c r="BT238" s="123"/>
      <c r="BU238" s="123"/>
      <c r="BV238" s="10"/>
      <c r="BW238" s="10"/>
      <c r="BX238" s="10"/>
      <c r="BY238" s="10"/>
      <c r="BZ238" s="10"/>
    </row>
    <row r="239" spans="64:78">
      <c r="BL239" s="2"/>
      <c r="BM239" s="53" t="s">
        <v>249</v>
      </c>
      <c r="BN239" s="15"/>
      <c r="BO239" s="15"/>
      <c r="BP239" s="15"/>
      <c r="BQ239" s="10"/>
      <c r="BR239" s="15"/>
      <c r="BS239" s="123"/>
      <c r="BT239" s="123"/>
      <c r="BU239" s="123"/>
      <c r="BV239" s="10"/>
      <c r="BW239" s="10"/>
      <c r="BX239" s="10"/>
      <c r="BY239" s="10"/>
      <c r="BZ239" s="10"/>
    </row>
    <row r="240" spans="64:78">
      <c r="BL240" s="2"/>
      <c r="BM240" s="53" t="s">
        <v>250</v>
      </c>
      <c r="BN240" s="15"/>
      <c r="BO240" s="15"/>
      <c r="BP240" s="15"/>
      <c r="BQ240" s="10"/>
      <c r="BR240" s="15"/>
      <c r="BS240" s="123"/>
      <c r="BT240" s="123"/>
      <c r="BU240" s="123"/>
      <c r="BV240" s="10"/>
      <c r="BW240" s="10"/>
      <c r="BX240" s="10"/>
      <c r="BY240" s="10"/>
      <c r="BZ240" s="10"/>
    </row>
    <row r="241" spans="64:78">
      <c r="BL241" s="2"/>
      <c r="BM241" s="53" t="s">
        <v>251</v>
      </c>
      <c r="BN241" s="15"/>
      <c r="BO241" s="15"/>
      <c r="BP241" s="15"/>
      <c r="BQ241" s="10"/>
      <c r="BR241" s="15"/>
      <c r="BS241" s="123"/>
      <c r="BT241" s="123"/>
      <c r="BU241" s="123"/>
      <c r="BV241" s="10"/>
      <c r="BW241" s="10"/>
      <c r="BX241" s="10"/>
      <c r="BY241" s="10"/>
      <c r="BZ241" s="10"/>
    </row>
    <row r="242" spans="64:78">
      <c r="BL242" s="2"/>
      <c r="BM242" s="53" t="s">
        <v>252</v>
      </c>
      <c r="BN242" s="15"/>
      <c r="BO242" s="15"/>
      <c r="BP242" s="15"/>
      <c r="BQ242" s="10"/>
      <c r="BR242" s="15"/>
      <c r="BS242" s="123"/>
      <c r="BT242" s="123"/>
      <c r="BU242" s="123"/>
      <c r="BV242" s="10"/>
      <c r="BW242" s="10"/>
      <c r="BX242" s="10"/>
      <c r="BY242" s="10"/>
      <c r="BZ242" s="10"/>
    </row>
    <row r="243" spans="64:78">
      <c r="BL243" s="2"/>
      <c r="BM243" s="53" t="s">
        <v>253</v>
      </c>
      <c r="BN243" s="15"/>
      <c r="BO243" s="15"/>
      <c r="BP243" s="15"/>
      <c r="BQ243" s="10"/>
      <c r="BR243" s="15"/>
      <c r="BS243" s="123"/>
      <c r="BT243" s="123"/>
      <c r="BU243" s="123"/>
      <c r="BV243" s="10"/>
      <c r="BW243" s="10"/>
      <c r="BX243" s="10"/>
      <c r="BY243" s="10"/>
      <c r="BZ243" s="10"/>
    </row>
    <row r="244" spans="64:78">
      <c r="BL244" s="2"/>
      <c r="BM244" s="53" t="s">
        <v>254</v>
      </c>
      <c r="BN244" s="15"/>
      <c r="BO244" s="15"/>
      <c r="BP244" s="15"/>
      <c r="BQ244" s="10"/>
      <c r="BR244" s="15"/>
      <c r="BS244" s="123"/>
      <c r="BT244" s="123"/>
      <c r="BU244" s="123"/>
      <c r="BV244" s="10"/>
      <c r="BW244" s="10"/>
      <c r="BX244" s="10"/>
      <c r="BY244" s="10"/>
      <c r="BZ244" s="10"/>
    </row>
    <row r="245" spans="64:78">
      <c r="BL245" s="2"/>
      <c r="BM245" s="53" t="s">
        <v>255</v>
      </c>
      <c r="BN245" s="15"/>
      <c r="BO245" s="15"/>
      <c r="BP245" s="15"/>
      <c r="BQ245" s="10"/>
      <c r="BR245" s="15"/>
      <c r="BS245" s="123"/>
      <c r="BT245" s="123"/>
      <c r="BU245" s="123"/>
      <c r="BV245" s="10"/>
      <c r="BW245" s="10"/>
      <c r="BX245" s="10"/>
      <c r="BY245" s="10"/>
      <c r="BZ245" s="10"/>
    </row>
    <row r="246" spans="64:78">
      <c r="BL246" s="2"/>
      <c r="BM246" s="53" t="s">
        <v>256</v>
      </c>
      <c r="BN246" s="15"/>
      <c r="BO246" s="15"/>
      <c r="BP246" s="15"/>
      <c r="BQ246" s="10"/>
      <c r="BR246" s="15"/>
      <c r="BS246" s="123"/>
      <c r="BT246" s="123"/>
      <c r="BU246" s="123"/>
      <c r="BV246" s="10"/>
      <c r="BW246" s="10"/>
      <c r="BX246" s="10"/>
      <c r="BY246" s="10"/>
      <c r="BZ246" s="10"/>
    </row>
    <row r="247" spans="64:78">
      <c r="BL247" s="2"/>
      <c r="BM247" s="53" t="s">
        <v>257</v>
      </c>
      <c r="BN247" s="15"/>
      <c r="BO247" s="15"/>
      <c r="BP247" s="15"/>
      <c r="BQ247" s="10"/>
      <c r="BR247" s="15"/>
      <c r="BS247" s="123"/>
      <c r="BT247" s="123"/>
      <c r="BU247" s="123"/>
      <c r="BV247" s="10"/>
      <c r="BW247" s="10"/>
      <c r="BX247" s="10"/>
      <c r="BY247" s="10"/>
      <c r="BZ247" s="10"/>
    </row>
    <row r="248" spans="64:78">
      <c r="BL248" s="2"/>
      <c r="BM248" s="53" t="s">
        <v>258</v>
      </c>
      <c r="BN248" s="15"/>
      <c r="BO248" s="15"/>
      <c r="BP248" s="15"/>
      <c r="BQ248" s="10"/>
      <c r="BR248" s="15"/>
      <c r="BS248" s="123"/>
      <c r="BT248" s="123"/>
      <c r="BU248" s="123"/>
      <c r="BV248" s="10"/>
      <c r="BW248" s="10"/>
      <c r="BX248" s="10"/>
      <c r="BY248" s="10"/>
      <c r="BZ248" s="10"/>
    </row>
    <row r="249" spans="64:78">
      <c r="BL249" s="2"/>
      <c r="BM249" s="53" t="s">
        <v>259</v>
      </c>
      <c r="BN249" s="15"/>
      <c r="BO249" s="15"/>
      <c r="BP249" s="15"/>
      <c r="BQ249" s="10"/>
      <c r="BR249" s="15"/>
      <c r="BS249" s="123"/>
      <c r="BT249" s="123"/>
      <c r="BU249" s="123"/>
      <c r="BV249" s="10"/>
      <c r="BW249" s="10"/>
      <c r="BX249" s="10"/>
      <c r="BY249" s="10"/>
      <c r="BZ249" s="10"/>
    </row>
    <row r="250" spans="64:78">
      <c r="BL250" s="2"/>
      <c r="BM250" s="53" t="s">
        <v>260</v>
      </c>
      <c r="BN250" s="15"/>
      <c r="BO250" s="15"/>
      <c r="BP250" s="15"/>
      <c r="BQ250" s="10"/>
      <c r="BR250" s="15"/>
      <c r="BS250" s="123"/>
      <c r="BT250" s="123"/>
      <c r="BU250" s="123"/>
      <c r="BV250" s="10"/>
      <c r="BW250" s="10"/>
      <c r="BX250" s="10"/>
      <c r="BY250" s="10"/>
      <c r="BZ250" s="10"/>
    </row>
    <row r="251" spans="64:78">
      <c r="BL251" s="2"/>
      <c r="BM251" s="53" t="s">
        <v>261</v>
      </c>
      <c r="BN251" s="15"/>
      <c r="BO251" s="15"/>
      <c r="BP251" s="15"/>
      <c r="BQ251" s="10"/>
      <c r="BR251" s="15"/>
      <c r="BS251" s="123"/>
      <c r="BT251" s="123"/>
      <c r="BU251" s="123"/>
      <c r="BV251" s="10"/>
      <c r="BW251" s="10"/>
      <c r="BX251" s="10"/>
      <c r="BY251" s="10"/>
      <c r="BZ251" s="10"/>
    </row>
    <row r="252" spans="64:78">
      <c r="BL252" s="2"/>
      <c r="BM252" s="53" t="s">
        <v>262</v>
      </c>
      <c r="BN252" s="15"/>
      <c r="BO252" s="15"/>
      <c r="BP252" s="15"/>
      <c r="BQ252" s="10"/>
      <c r="BR252" s="15"/>
      <c r="BS252" s="123"/>
      <c r="BT252" s="123"/>
      <c r="BU252" s="123"/>
      <c r="BV252" s="10"/>
      <c r="BW252" s="10"/>
      <c r="BX252" s="10"/>
      <c r="BY252" s="10"/>
      <c r="BZ252" s="10"/>
    </row>
    <row r="253" spans="64:78">
      <c r="BL253" s="2"/>
      <c r="BM253" s="53" t="s">
        <v>263</v>
      </c>
      <c r="BN253" s="15"/>
      <c r="BO253" s="15"/>
      <c r="BP253" s="15"/>
      <c r="BQ253" s="10"/>
      <c r="BR253" s="15"/>
      <c r="BS253" s="123"/>
      <c r="BT253" s="123"/>
      <c r="BU253" s="123"/>
      <c r="BV253" s="10"/>
      <c r="BW253" s="10"/>
      <c r="BX253" s="10"/>
      <c r="BY253" s="10"/>
      <c r="BZ253" s="10"/>
    </row>
    <row r="254" spans="64:78">
      <c r="BL254" s="2"/>
      <c r="BM254" s="53" t="s">
        <v>264</v>
      </c>
      <c r="BN254" s="15"/>
      <c r="BO254" s="15"/>
      <c r="BP254" s="15"/>
      <c r="BQ254" s="10"/>
      <c r="BR254" s="15"/>
      <c r="BS254" s="123"/>
      <c r="BT254" s="123"/>
      <c r="BU254" s="123"/>
      <c r="BV254" s="10"/>
      <c r="BW254" s="10"/>
      <c r="BX254" s="10"/>
      <c r="BY254" s="10"/>
      <c r="BZ254" s="10"/>
    </row>
    <row r="255" spans="64:78">
      <c r="BL255" s="2"/>
      <c r="BM255" s="53" t="s">
        <v>265</v>
      </c>
      <c r="BN255" s="15"/>
      <c r="BO255" s="15"/>
      <c r="BP255" s="15"/>
      <c r="BQ255" s="10"/>
      <c r="BR255" s="15"/>
      <c r="BS255" s="123"/>
      <c r="BT255" s="123"/>
      <c r="BU255" s="123"/>
      <c r="BV255" s="10"/>
      <c r="BW255" s="10"/>
      <c r="BX255" s="10"/>
      <c r="BY255" s="10"/>
      <c r="BZ255" s="10"/>
    </row>
    <row r="256" spans="64:78">
      <c r="BL256" s="2"/>
      <c r="BM256" s="53" t="s">
        <v>266</v>
      </c>
      <c r="BN256" s="15"/>
      <c r="BO256" s="15"/>
      <c r="BP256" s="15"/>
      <c r="BQ256" s="10"/>
      <c r="BR256" s="15"/>
      <c r="BS256" s="123"/>
      <c r="BT256" s="123"/>
      <c r="BU256" s="123"/>
      <c r="BV256" s="10"/>
      <c r="BW256" s="10"/>
      <c r="BX256" s="10"/>
      <c r="BY256" s="10"/>
      <c r="BZ256" s="10"/>
    </row>
    <row r="257" spans="64:78">
      <c r="BL257" s="2"/>
      <c r="BM257" s="53" t="s">
        <v>267</v>
      </c>
      <c r="BN257" s="15"/>
      <c r="BO257" s="15"/>
      <c r="BP257" s="15"/>
      <c r="BQ257" s="10"/>
      <c r="BR257" s="15"/>
      <c r="BS257" s="123"/>
      <c r="BT257" s="123"/>
      <c r="BU257" s="123"/>
      <c r="BV257" s="10"/>
      <c r="BW257" s="10"/>
      <c r="BX257" s="10"/>
      <c r="BY257" s="10"/>
      <c r="BZ257" s="10"/>
    </row>
    <row r="258" spans="64:78">
      <c r="BL258" s="2"/>
      <c r="BM258" s="53" t="s">
        <v>268</v>
      </c>
      <c r="BN258" s="15"/>
      <c r="BO258" s="15"/>
      <c r="BP258" s="15"/>
      <c r="BQ258" s="10"/>
      <c r="BR258" s="15"/>
      <c r="BS258" s="123"/>
      <c r="BT258" s="123"/>
      <c r="BU258" s="123"/>
      <c r="BV258" s="10"/>
      <c r="BW258" s="10"/>
      <c r="BX258" s="10"/>
      <c r="BY258" s="10"/>
      <c r="BZ258" s="10"/>
    </row>
    <row r="259" spans="64:78">
      <c r="BL259" s="2"/>
      <c r="BM259" s="53" t="s">
        <v>269</v>
      </c>
      <c r="BN259" s="15"/>
      <c r="BO259" s="15"/>
      <c r="BP259" s="15"/>
      <c r="BQ259" s="10"/>
      <c r="BR259" s="15"/>
      <c r="BS259" s="123"/>
      <c r="BT259" s="123"/>
      <c r="BU259" s="123"/>
      <c r="BV259" s="10"/>
      <c r="BW259" s="10"/>
      <c r="BX259" s="10"/>
      <c r="BY259" s="10"/>
      <c r="BZ259" s="10"/>
    </row>
    <row r="260" spans="64:78">
      <c r="BL260" s="2"/>
      <c r="BM260" s="53" t="s">
        <v>270</v>
      </c>
      <c r="BN260" s="15"/>
      <c r="BO260" s="15"/>
      <c r="BP260" s="15"/>
      <c r="BQ260" s="10"/>
      <c r="BR260" s="15"/>
      <c r="BS260" s="123"/>
      <c r="BT260" s="123"/>
      <c r="BU260" s="123"/>
      <c r="BV260" s="10"/>
      <c r="BW260" s="10"/>
      <c r="BX260" s="10"/>
      <c r="BY260" s="10"/>
      <c r="BZ260" s="10"/>
    </row>
    <row r="261" spans="64:78">
      <c r="BL261" s="2"/>
      <c r="BM261" s="53" t="s">
        <v>271</v>
      </c>
      <c r="BN261" s="15"/>
      <c r="BO261" s="15"/>
      <c r="BP261" s="15"/>
      <c r="BQ261" s="10"/>
      <c r="BR261" s="15"/>
      <c r="BS261" s="123"/>
      <c r="BT261" s="123"/>
      <c r="BU261" s="123"/>
      <c r="BV261" s="10"/>
      <c r="BW261" s="10"/>
      <c r="BX261" s="10"/>
      <c r="BY261" s="10"/>
      <c r="BZ261" s="10"/>
    </row>
    <row r="262" spans="64:78">
      <c r="BL262" s="2"/>
      <c r="BM262" s="53" t="s">
        <v>272</v>
      </c>
      <c r="BN262" s="15"/>
      <c r="BO262" s="15"/>
      <c r="BP262" s="15"/>
      <c r="BQ262" s="10"/>
      <c r="BR262" s="15"/>
      <c r="BS262" s="123"/>
      <c r="BT262" s="123"/>
      <c r="BU262" s="123"/>
      <c r="BV262" s="10"/>
      <c r="BW262" s="10"/>
      <c r="BX262" s="10"/>
      <c r="BY262" s="10"/>
      <c r="BZ262" s="10"/>
    </row>
    <row r="263" spans="64:78">
      <c r="BL263" s="2"/>
      <c r="BM263" s="53" t="s">
        <v>273</v>
      </c>
      <c r="BN263" s="15"/>
      <c r="BO263" s="15"/>
      <c r="BP263" s="15"/>
      <c r="BQ263" s="10"/>
      <c r="BR263" s="15"/>
      <c r="BS263" s="123"/>
      <c r="BT263" s="123"/>
      <c r="BU263" s="123"/>
      <c r="BV263" s="10"/>
      <c r="BW263" s="10"/>
      <c r="BX263" s="10"/>
      <c r="BY263" s="10"/>
      <c r="BZ263" s="10"/>
    </row>
    <row r="264" spans="64:78">
      <c r="BL264" s="2"/>
      <c r="BM264" s="53" t="s">
        <v>274</v>
      </c>
      <c r="BN264" s="15"/>
      <c r="BO264" s="15"/>
      <c r="BP264" s="15"/>
      <c r="BQ264" s="10"/>
      <c r="BR264" s="15"/>
      <c r="BS264" s="123"/>
      <c r="BT264" s="123"/>
      <c r="BU264" s="123"/>
      <c r="BV264" s="10"/>
      <c r="BW264" s="10"/>
      <c r="BX264" s="10"/>
      <c r="BY264" s="10"/>
      <c r="BZ264" s="10"/>
    </row>
    <row r="265" spans="64:78">
      <c r="BL265" s="2"/>
      <c r="BM265" s="53" t="s">
        <v>275</v>
      </c>
      <c r="BN265" s="15"/>
      <c r="BO265" s="15"/>
      <c r="BP265" s="15"/>
      <c r="BQ265" s="10"/>
      <c r="BR265" s="15"/>
      <c r="BS265" s="123"/>
      <c r="BT265" s="123"/>
      <c r="BU265" s="123"/>
      <c r="BV265" s="10"/>
      <c r="BW265" s="10"/>
      <c r="BX265" s="10"/>
      <c r="BY265" s="10"/>
      <c r="BZ265" s="10"/>
    </row>
    <row r="266" spans="64:78">
      <c r="BL266" s="2"/>
      <c r="BM266" s="53" t="s">
        <v>276</v>
      </c>
      <c r="BN266" s="15"/>
      <c r="BO266" s="15"/>
      <c r="BP266" s="15"/>
      <c r="BQ266" s="10"/>
      <c r="BR266" s="15"/>
      <c r="BS266" s="123"/>
      <c r="BT266" s="123"/>
      <c r="BU266" s="123"/>
      <c r="BV266" s="10"/>
      <c r="BW266" s="10"/>
      <c r="BX266" s="10"/>
      <c r="BY266" s="10"/>
      <c r="BZ266" s="10"/>
    </row>
    <row r="267" spans="64:78">
      <c r="BL267" s="2"/>
      <c r="BM267" s="53" t="s">
        <v>277</v>
      </c>
      <c r="BN267" s="15"/>
      <c r="BO267" s="15"/>
      <c r="BP267" s="15"/>
      <c r="BQ267" s="10"/>
      <c r="BR267" s="15"/>
      <c r="BS267" s="123"/>
      <c r="BT267" s="123"/>
      <c r="BU267" s="123"/>
      <c r="BV267" s="10"/>
      <c r="BW267" s="10"/>
      <c r="BX267" s="10"/>
      <c r="BY267" s="10"/>
      <c r="BZ267" s="10"/>
    </row>
    <row r="268" spans="64:78">
      <c r="BL268" s="2"/>
      <c r="BM268" s="53" t="s">
        <v>278</v>
      </c>
      <c r="BN268" s="15"/>
      <c r="BO268" s="15"/>
      <c r="BP268" s="15"/>
      <c r="BQ268" s="10"/>
      <c r="BR268" s="15"/>
      <c r="BS268" s="123"/>
      <c r="BT268" s="123"/>
      <c r="BU268" s="123"/>
      <c r="BV268" s="10"/>
      <c r="BW268" s="10"/>
      <c r="BX268" s="10"/>
      <c r="BY268" s="10"/>
      <c r="BZ268" s="10"/>
    </row>
    <row r="269" spans="64:78">
      <c r="BL269" s="2"/>
      <c r="BM269" s="53" t="s">
        <v>279</v>
      </c>
      <c r="BN269" s="15"/>
      <c r="BO269" s="15"/>
      <c r="BP269" s="15"/>
      <c r="BQ269" s="10"/>
      <c r="BR269" s="15"/>
      <c r="BS269" s="123"/>
      <c r="BT269" s="123"/>
      <c r="BU269" s="123"/>
      <c r="BV269" s="10"/>
      <c r="BW269" s="10"/>
      <c r="BX269" s="10"/>
      <c r="BY269" s="10"/>
      <c r="BZ269" s="10"/>
    </row>
    <row r="270" spans="64:78">
      <c r="BL270" s="2"/>
      <c r="BM270" s="53" t="s">
        <v>280</v>
      </c>
      <c r="BN270" s="15"/>
      <c r="BO270" s="15"/>
      <c r="BP270" s="15"/>
      <c r="BQ270" s="10"/>
      <c r="BR270" s="15"/>
      <c r="BS270" s="123"/>
      <c r="BT270" s="123"/>
      <c r="BU270" s="123"/>
      <c r="BV270" s="10"/>
      <c r="BW270" s="10"/>
      <c r="BX270" s="10"/>
      <c r="BY270" s="10"/>
      <c r="BZ270" s="10"/>
    </row>
    <row r="271" spans="64:78">
      <c r="BL271" s="2"/>
      <c r="BM271" s="53" t="s">
        <v>281</v>
      </c>
      <c r="BN271" s="15"/>
      <c r="BO271" s="15"/>
      <c r="BP271" s="15"/>
      <c r="BQ271" s="10"/>
      <c r="BR271" s="15"/>
      <c r="BS271" s="123"/>
      <c r="BT271" s="123"/>
      <c r="BU271" s="123"/>
      <c r="BV271" s="10"/>
      <c r="BW271" s="10"/>
      <c r="BX271" s="10"/>
      <c r="BY271" s="10"/>
      <c r="BZ271" s="10"/>
    </row>
    <row r="272" spans="64:78">
      <c r="BL272" s="2"/>
      <c r="BM272" s="53" t="s">
        <v>282</v>
      </c>
      <c r="BN272" s="15"/>
      <c r="BO272" s="15"/>
      <c r="BP272" s="15"/>
      <c r="BQ272" s="10"/>
      <c r="BR272" s="15"/>
      <c r="BS272" s="123"/>
      <c r="BT272" s="123"/>
      <c r="BU272" s="123"/>
      <c r="BV272" s="10"/>
      <c r="BW272" s="10"/>
      <c r="BX272" s="10"/>
      <c r="BY272" s="10"/>
      <c r="BZ272" s="10"/>
    </row>
    <row r="273" spans="64:78">
      <c r="BL273" s="2"/>
      <c r="BM273" s="53" t="s">
        <v>283</v>
      </c>
      <c r="BN273" s="15"/>
      <c r="BO273" s="15"/>
      <c r="BP273" s="15"/>
      <c r="BQ273" s="10"/>
      <c r="BR273" s="15"/>
      <c r="BS273" s="123"/>
      <c r="BT273" s="123"/>
      <c r="BU273" s="123"/>
      <c r="BV273" s="10"/>
      <c r="BW273" s="10"/>
      <c r="BX273" s="10"/>
      <c r="BY273" s="10"/>
      <c r="BZ273" s="10"/>
    </row>
    <row r="274" spans="64:78">
      <c r="BL274" s="2"/>
      <c r="BM274" s="53" t="s">
        <v>284</v>
      </c>
      <c r="BN274" s="15"/>
      <c r="BO274" s="15"/>
      <c r="BP274" s="15"/>
      <c r="BQ274" s="10"/>
      <c r="BR274" s="15"/>
      <c r="BS274" s="123"/>
      <c r="BT274" s="123"/>
      <c r="BU274" s="123"/>
      <c r="BV274" s="10"/>
      <c r="BW274" s="10"/>
      <c r="BX274" s="10"/>
      <c r="BY274" s="10"/>
      <c r="BZ274" s="10"/>
    </row>
    <row r="275" spans="64:78">
      <c r="BL275" s="2"/>
      <c r="BM275" s="53" t="s">
        <v>285</v>
      </c>
      <c r="BN275" s="15"/>
      <c r="BO275" s="15"/>
      <c r="BP275" s="15"/>
      <c r="BQ275" s="10"/>
      <c r="BR275" s="15"/>
      <c r="BS275" s="123"/>
      <c r="BT275" s="123"/>
      <c r="BU275" s="123"/>
      <c r="BV275" s="10"/>
      <c r="BW275" s="10"/>
      <c r="BX275" s="10"/>
      <c r="BY275" s="10"/>
      <c r="BZ275" s="10"/>
    </row>
    <row r="276" spans="64:78">
      <c r="BL276" s="2"/>
      <c r="BM276" s="53" t="s">
        <v>286</v>
      </c>
      <c r="BN276" s="15"/>
      <c r="BO276" s="15"/>
      <c r="BP276" s="15"/>
      <c r="BQ276" s="10"/>
      <c r="BR276" s="15"/>
      <c r="BS276" s="123"/>
      <c r="BT276" s="123"/>
      <c r="BU276" s="123"/>
      <c r="BV276" s="10"/>
      <c r="BW276" s="10"/>
      <c r="BX276" s="10"/>
      <c r="BY276" s="10"/>
      <c r="BZ276" s="10"/>
    </row>
    <row r="277" spans="64:78">
      <c r="BL277" s="2"/>
      <c r="BM277" s="53" t="s">
        <v>287</v>
      </c>
      <c r="BN277" s="15"/>
      <c r="BO277" s="15"/>
      <c r="BP277" s="15"/>
      <c r="BQ277" s="10"/>
      <c r="BR277" s="15"/>
      <c r="BS277" s="123"/>
      <c r="BT277" s="123"/>
      <c r="BU277" s="123"/>
      <c r="BV277" s="10"/>
      <c r="BW277" s="10"/>
      <c r="BX277" s="10"/>
      <c r="BY277" s="10"/>
      <c r="BZ277" s="10"/>
    </row>
    <row r="278" spans="64:78">
      <c r="BL278" s="2"/>
      <c r="BM278" s="53" t="s">
        <v>288</v>
      </c>
      <c r="BN278" s="15"/>
      <c r="BO278" s="15"/>
      <c r="BP278" s="15"/>
      <c r="BQ278" s="10"/>
      <c r="BR278" s="15"/>
      <c r="BS278" s="123"/>
      <c r="BT278" s="123"/>
      <c r="BU278" s="123"/>
      <c r="BV278" s="10"/>
      <c r="BW278" s="10"/>
      <c r="BX278" s="10"/>
      <c r="BY278" s="10"/>
      <c r="BZ278" s="10"/>
    </row>
    <row r="279" spans="64:78">
      <c r="BL279" s="2"/>
      <c r="BM279" s="53" t="s">
        <v>289</v>
      </c>
      <c r="BN279" s="15"/>
      <c r="BO279" s="15"/>
      <c r="BP279" s="15"/>
      <c r="BQ279" s="10"/>
      <c r="BR279" s="15"/>
      <c r="BS279" s="123"/>
      <c r="BT279" s="123"/>
      <c r="BU279" s="123"/>
      <c r="BV279" s="10"/>
      <c r="BW279" s="10"/>
      <c r="BX279" s="10"/>
      <c r="BY279" s="10"/>
      <c r="BZ279" s="10"/>
    </row>
    <row r="280" spans="64:78">
      <c r="BL280" s="2"/>
      <c r="BM280" s="53" t="s">
        <v>290</v>
      </c>
      <c r="BN280" s="15"/>
      <c r="BO280" s="15"/>
      <c r="BP280" s="15"/>
      <c r="BQ280" s="10"/>
      <c r="BR280" s="15"/>
      <c r="BS280" s="123"/>
      <c r="BT280" s="123"/>
      <c r="BU280" s="123"/>
      <c r="BV280" s="10"/>
      <c r="BW280" s="10"/>
      <c r="BX280" s="10"/>
      <c r="BY280" s="10"/>
      <c r="BZ280" s="10"/>
    </row>
    <row r="281" spans="64:78">
      <c r="BL281" s="2"/>
      <c r="BM281" s="53" t="s">
        <v>291</v>
      </c>
      <c r="BN281" s="15"/>
      <c r="BO281" s="15"/>
      <c r="BP281" s="15"/>
      <c r="BQ281" s="10"/>
      <c r="BR281" s="15"/>
      <c r="BS281" s="123"/>
      <c r="BT281" s="123"/>
      <c r="BU281" s="123"/>
      <c r="BV281" s="10"/>
      <c r="BW281" s="10"/>
      <c r="BX281" s="10"/>
      <c r="BY281" s="10"/>
      <c r="BZ281" s="10"/>
    </row>
    <row r="282" spans="64:78">
      <c r="BL282" s="2"/>
      <c r="BM282" s="53" t="s">
        <v>292</v>
      </c>
      <c r="BN282" s="15"/>
      <c r="BO282" s="15"/>
      <c r="BP282" s="15"/>
      <c r="BQ282" s="10"/>
      <c r="BR282" s="15"/>
      <c r="BS282" s="123"/>
      <c r="BT282" s="123"/>
      <c r="BU282" s="123"/>
      <c r="BV282" s="10"/>
      <c r="BW282" s="10"/>
      <c r="BX282" s="10"/>
      <c r="BY282" s="10"/>
      <c r="BZ282" s="10"/>
    </row>
    <row r="283" spans="64:78">
      <c r="BL283" s="2"/>
      <c r="BM283" s="53" t="s">
        <v>293</v>
      </c>
      <c r="BN283" s="15"/>
      <c r="BO283" s="15"/>
      <c r="BP283" s="15"/>
      <c r="BQ283" s="10"/>
      <c r="BR283" s="15"/>
      <c r="BS283" s="123"/>
      <c r="BT283" s="123"/>
      <c r="BU283" s="123"/>
      <c r="BV283" s="10"/>
      <c r="BW283" s="10"/>
      <c r="BX283" s="10"/>
      <c r="BY283" s="10"/>
      <c r="BZ283" s="10"/>
    </row>
    <row r="284" spans="64:78">
      <c r="BL284" s="2"/>
      <c r="BM284" s="53" t="s">
        <v>294</v>
      </c>
      <c r="BN284" s="15"/>
      <c r="BO284" s="15"/>
      <c r="BP284" s="15"/>
      <c r="BQ284" s="10"/>
      <c r="BR284" s="15"/>
      <c r="BS284" s="123"/>
      <c r="BT284" s="123"/>
      <c r="BU284" s="123"/>
      <c r="BV284" s="10"/>
      <c r="BW284" s="10"/>
      <c r="BX284" s="10"/>
      <c r="BY284" s="10"/>
      <c r="BZ284" s="10"/>
    </row>
    <row r="285" spans="64:78">
      <c r="BL285" s="2"/>
      <c r="BM285" s="53" t="s">
        <v>295</v>
      </c>
      <c r="BN285" s="15"/>
      <c r="BO285" s="15"/>
      <c r="BP285" s="15"/>
      <c r="BQ285" s="10"/>
      <c r="BR285" s="15"/>
      <c r="BS285" s="123"/>
      <c r="BT285" s="123"/>
      <c r="BU285" s="123"/>
      <c r="BV285" s="10"/>
      <c r="BW285" s="10"/>
      <c r="BX285" s="10"/>
      <c r="BY285" s="10"/>
      <c r="BZ285" s="10"/>
    </row>
    <row r="286" spans="64:78">
      <c r="BL286" s="2"/>
      <c r="BM286" s="53" t="s">
        <v>296</v>
      </c>
      <c r="BN286" s="15"/>
      <c r="BO286" s="15"/>
      <c r="BP286" s="15"/>
      <c r="BQ286" s="10"/>
      <c r="BR286" s="15"/>
      <c r="BS286" s="123"/>
      <c r="BT286" s="123"/>
      <c r="BU286" s="123"/>
      <c r="BV286" s="10"/>
      <c r="BW286" s="10"/>
      <c r="BX286" s="10"/>
      <c r="BY286" s="10"/>
      <c r="BZ286" s="10"/>
    </row>
    <row r="287" spans="64:78">
      <c r="BL287" s="2"/>
      <c r="BM287" s="53" t="s">
        <v>297</v>
      </c>
      <c r="BN287" s="15"/>
      <c r="BO287" s="15"/>
      <c r="BP287" s="15"/>
      <c r="BQ287" s="10"/>
      <c r="BR287" s="15"/>
      <c r="BS287" s="123"/>
      <c r="BT287" s="123"/>
      <c r="BU287" s="123"/>
      <c r="BV287" s="10"/>
      <c r="BW287" s="10"/>
      <c r="BX287" s="10"/>
      <c r="BY287" s="10"/>
      <c r="BZ287" s="10"/>
    </row>
    <row r="288" spans="64:78">
      <c r="BL288" s="2"/>
      <c r="BM288" s="53" t="s">
        <v>298</v>
      </c>
      <c r="BN288" s="15"/>
      <c r="BO288" s="15"/>
      <c r="BP288" s="15"/>
      <c r="BQ288" s="10"/>
      <c r="BR288" s="15"/>
      <c r="BS288" s="123"/>
      <c r="BT288" s="123"/>
      <c r="BU288" s="123"/>
      <c r="BV288" s="10"/>
      <c r="BW288" s="10"/>
      <c r="BX288" s="10"/>
      <c r="BY288" s="10"/>
      <c r="BZ288" s="10"/>
    </row>
    <row r="289" spans="64:78">
      <c r="BL289" s="2"/>
      <c r="BM289" s="53" t="s">
        <v>299</v>
      </c>
      <c r="BN289" s="15"/>
      <c r="BO289" s="15"/>
      <c r="BP289" s="15"/>
      <c r="BQ289" s="10"/>
      <c r="BR289" s="15"/>
      <c r="BS289" s="123"/>
      <c r="BT289" s="123"/>
      <c r="BU289" s="123"/>
      <c r="BV289" s="10"/>
      <c r="BW289" s="10"/>
      <c r="BX289" s="10"/>
      <c r="BY289" s="10"/>
      <c r="BZ289" s="10"/>
    </row>
    <row r="290" spans="64:78">
      <c r="BL290" s="2"/>
      <c r="BM290" s="53" t="s">
        <v>300</v>
      </c>
      <c r="BN290" s="15"/>
      <c r="BO290" s="15"/>
      <c r="BP290" s="15"/>
      <c r="BQ290" s="10"/>
      <c r="BR290" s="15"/>
      <c r="BS290" s="123"/>
      <c r="BT290" s="123"/>
      <c r="BU290" s="123"/>
      <c r="BV290" s="10"/>
      <c r="BW290" s="10"/>
      <c r="BX290" s="10"/>
      <c r="BY290" s="10"/>
      <c r="BZ290" s="10"/>
    </row>
    <row r="291" spans="64:78">
      <c r="BL291" s="2"/>
      <c r="BM291" s="53" t="s">
        <v>301</v>
      </c>
      <c r="BN291" s="15"/>
      <c r="BO291" s="15"/>
      <c r="BP291" s="15"/>
      <c r="BQ291" s="10"/>
      <c r="BR291" s="15"/>
      <c r="BS291" s="123"/>
      <c r="BT291" s="123"/>
      <c r="BU291" s="123"/>
      <c r="BV291" s="10"/>
      <c r="BW291" s="10"/>
      <c r="BX291" s="10"/>
      <c r="BY291" s="10"/>
      <c r="BZ291" s="10"/>
    </row>
    <row r="292" spans="64:78">
      <c r="BL292" s="2"/>
      <c r="BM292" s="53" t="s">
        <v>302</v>
      </c>
      <c r="BN292" s="15"/>
      <c r="BO292" s="15"/>
      <c r="BP292" s="15"/>
      <c r="BQ292" s="10"/>
      <c r="BR292" s="15"/>
      <c r="BS292" s="123"/>
      <c r="BT292" s="123"/>
      <c r="BU292" s="123"/>
      <c r="BV292" s="10"/>
      <c r="BW292" s="10"/>
      <c r="BX292" s="10"/>
      <c r="BY292" s="10"/>
      <c r="BZ292" s="10"/>
    </row>
    <row r="293" spans="64:78">
      <c r="BL293" s="2"/>
      <c r="BM293" s="53" t="s">
        <v>303</v>
      </c>
      <c r="BN293" s="15"/>
      <c r="BO293" s="15"/>
      <c r="BP293" s="15"/>
      <c r="BQ293" s="10"/>
      <c r="BR293" s="15"/>
      <c r="BS293" s="123"/>
      <c r="BT293" s="123"/>
      <c r="BU293" s="123"/>
      <c r="BV293" s="10"/>
      <c r="BW293" s="10"/>
      <c r="BX293" s="10"/>
      <c r="BY293" s="10"/>
      <c r="BZ293" s="10"/>
    </row>
    <row r="294" spans="64:78">
      <c r="BL294" s="2"/>
      <c r="BM294" s="53" t="s">
        <v>304</v>
      </c>
      <c r="BN294" s="15"/>
      <c r="BO294" s="15"/>
      <c r="BP294" s="15"/>
      <c r="BQ294" s="10"/>
      <c r="BR294" s="15"/>
      <c r="BS294" s="123"/>
      <c r="BT294" s="123"/>
      <c r="BU294" s="123"/>
      <c r="BV294" s="10"/>
      <c r="BW294" s="10"/>
      <c r="BX294" s="10"/>
      <c r="BY294" s="10"/>
      <c r="BZ294" s="10"/>
    </row>
    <row r="295" spans="64:78">
      <c r="BL295" s="2"/>
      <c r="BM295" s="53" t="s">
        <v>305</v>
      </c>
      <c r="BN295" s="15"/>
      <c r="BO295" s="15"/>
      <c r="BP295" s="15"/>
      <c r="BQ295" s="10"/>
      <c r="BR295" s="15"/>
      <c r="BS295" s="123"/>
      <c r="BT295" s="123"/>
      <c r="BU295" s="123"/>
      <c r="BV295" s="10"/>
      <c r="BW295" s="10"/>
      <c r="BX295" s="10"/>
      <c r="BY295" s="10"/>
      <c r="BZ295" s="10"/>
    </row>
    <row r="296" spans="64:78">
      <c r="BL296" s="2"/>
      <c r="BM296" s="53" t="s">
        <v>306</v>
      </c>
      <c r="BN296" s="15"/>
      <c r="BO296" s="15"/>
      <c r="BP296" s="15"/>
      <c r="BQ296" s="10"/>
      <c r="BR296" s="15"/>
      <c r="BS296" s="123"/>
      <c r="BT296" s="123"/>
      <c r="BU296" s="123"/>
      <c r="BV296" s="10"/>
      <c r="BW296" s="10"/>
      <c r="BX296" s="10"/>
      <c r="BY296" s="10"/>
      <c r="BZ296" s="10"/>
    </row>
    <row r="297" spans="64:78">
      <c r="BL297" s="2"/>
      <c r="BM297" s="53" t="s">
        <v>307</v>
      </c>
      <c r="BN297" s="15"/>
      <c r="BO297" s="15"/>
      <c r="BP297" s="15"/>
      <c r="BQ297" s="10"/>
      <c r="BR297" s="15"/>
      <c r="BS297" s="123"/>
      <c r="BT297" s="123"/>
      <c r="BU297" s="123"/>
      <c r="BV297" s="10"/>
      <c r="BW297" s="10"/>
      <c r="BX297" s="10"/>
      <c r="BY297" s="10"/>
      <c r="BZ297" s="10"/>
    </row>
    <row r="298" spans="64:78">
      <c r="BL298" s="2"/>
      <c r="BM298" s="53" t="s">
        <v>308</v>
      </c>
      <c r="BN298" s="15"/>
      <c r="BO298" s="15"/>
      <c r="BP298" s="15"/>
      <c r="BQ298" s="10"/>
      <c r="BR298" s="15"/>
      <c r="BS298" s="123"/>
      <c r="BT298" s="123"/>
      <c r="BU298" s="123"/>
      <c r="BV298" s="10"/>
      <c r="BW298" s="10"/>
      <c r="BX298" s="10"/>
      <c r="BY298" s="10"/>
      <c r="BZ298" s="10"/>
    </row>
    <row r="299" spans="64:78">
      <c r="BL299" s="2"/>
      <c r="BM299" s="53" t="s">
        <v>309</v>
      </c>
      <c r="BN299" s="15"/>
      <c r="BO299" s="15"/>
      <c r="BP299" s="15"/>
      <c r="BQ299" s="10"/>
      <c r="BR299" s="15"/>
      <c r="BS299" s="123"/>
      <c r="BT299" s="123"/>
      <c r="BU299" s="123"/>
      <c r="BV299" s="10"/>
      <c r="BW299" s="10"/>
      <c r="BX299" s="10"/>
      <c r="BY299" s="10"/>
      <c r="BZ299" s="10"/>
    </row>
    <row r="300" spans="64:78">
      <c r="BL300" s="2"/>
      <c r="BM300" s="53" t="s">
        <v>310</v>
      </c>
      <c r="BN300" s="15"/>
      <c r="BO300" s="15"/>
      <c r="BP300" s="15"/>
      <c r="BQ300" s="10"/>
      <c r="BR300" s="15"/>
      <c r="BS300" s="123"/>
      <c r="BT300" s="123"/>
      <c r="BU300" s="123"/>
      <c r="BV300" s="10"/>
      <c r="BW300" s="10"/>
      <c r="BX300" s="10"/>
      <c r="BY300" s="10"/>
      <c r="BZ300" s="10"/>
    </row>
    <row r="301" spans="64:78">
      <c r="BL301" s="2"/>
      <c r="BM301" s="53" t="s">
        <v>311</v>
      </c>
      <c r="BN301" s="15"/>
      <c r="BO301" s="15"/>
      <c r="BP301" s="15"/>
      <c r="BQ301" s="10"/>
      <c r="BR301" s="15"/>
      <c r="BS301" s="123"/>
      <c r="BT301" s="123"/>
      <c r="BU301" s="123"/>
      <c r="BV301" s="10"/>
      <c r="BW301" s="10"/>
      <c r="BX301" s="10"/>
      <c r="BY301" s="10"/>
      <c r="BZ301" s="10"/>
    </row>
    <row r="302" spans="64:78">
      <c r="BL302" s="2"/>
      <c r="BM302" s="53" t="s">
        <v>312</v>
      </c>
      <c r="BN302" s="15"/>
      <c r="BO302" s="15"/>
      <c r="BP302" s="15"/>
      <c r="BQ302" s="10"/>
      <c r="BR302" s="15"/>
      <c r="BS302" s="123"/>
      <c r="BT302" s="123"/>
      <c r="BU302" s="123"/>
      <c r="BV302" s="10"/>
      <c r="BW302" s="10"/>
      <c r="BX302" s="10"/>
      <c r="BY302" s="10"/>
      <c r="BZ302" s="10"/>
    </row>
    <row r="303" spans="64:78">
      <c r="BL303" s="2"/>
      <c r="BM303" s="53" t="s">
        <v>313</v>
      </c>
      <c r="BN303" s="15"/>
      <c r="BO303" s="15"/>
      <c r="BP303" s="15"/>
      <c r="BQ303" s="10"/>
      <c r="BR303" s="15"/>
      <c r="BS303" s="123"/>
      <c r="BT303" s="123"/>
      <c r="BU303" s="123"/>
      <c r="BV303" s="10"/>
      <c r="BW303" s="10"/>
      <c r="BX303" s="10"/>
      <c r="BY303" s="10"/>
      <c r="BZ303" s="10"/>
    </row>
    <row r="304" spans="64:78">
      <c r="BL304" s="2"/>
      <c r="BM304" s="53" t="s">
        <v>314</v>
      </c>
      <c r="BN304" s="15"/>
      <c r="BO304" s="15"/>
      <c r="BP304" s="15"/>
      <c r="BQ304" s="10"/>
      <c r="BR304" s="15"/>
      <c r="BS304" s="123"/>
      <c r="BT304" s="123"/>
      <c r="BU304" s="123"/>
      <c r="BV304" s="10"/>
      <c r="BW304" s="10"/>
      <c r="BX304" s="10"/>
      <c r="BY304" s="10"/>
      <c r="BZ304" s="10"/>
    </row>
    <row r="305" spans="64:78">
      <c r="BL305" s="2"/>
      <c r="BM305" s="53" t="s">
        <v>315</v>
      </c>
      <c r="BN305" s="15"/>
      <c r="BO305" s="15"/>
      <c r="BP305" s="15"/>
      <c r="BQ305" s="10"/>
      <c r="BR305" s="15"/>
      <c r="BS305" s="123"/>
      <c r="BT305" s="123"/>
      <c r="BU305" s="123"/>
      <c r="BV305" s="10"/>
      <c r="BW305" s="10"/>
      <c r="BX305" s="10"/>
      <c r="BY305" s="10"/>
      <c r="BZ305" s="10"/>
    </row>
    <row r="306" spans="64:78">
      <c r="BL306" s="2"/>
      <c r="BM306" s="53" t="s">
        <v>316</v>
      </c>
      <c r="BN306" s="15"/>
      <c r="BO306" s="15"/>
      <c r="BP306" s="15"/>
      <c r="BQ306" s="10"/>
      <c r="BR306" s="15"/>
      <c r="BS306" s="123"/>
      <c r="BT306" s="123"/>
      <c r="BU306" s="123"/>
      <c r="BV306" s="10"/>
      <c r="BW306" s="10"/>
      <c r="BX306" s="10"/>
      <c r="BY306" s="10"/>
      <c r="BZ306" s="10"/>
    </row>
    <row r="307" spans="64:78">
      <c r="BL307" s="2"/>
      <c r="BM307" s="53" t="s">
        <v>317</v>
      </c>
      <c r="BN307" s="15"/>
      <c r="BO307" s="15"/>
      <c r="BP307" s="15"/>
      <c r="BQ307" s="10"/>
      <c r="BR307" s="15"/>
      <c r="BS307" s="123"/>
      <c r="BT307" s="123"/>
      <c r="BU307" s="123"/>
      <c r="BV307" s="10"/>
      <c r="BW307" s="10"/>
      <c r="BX307" s="10"/>
      <c r="BY307" s="10"/>
      <c r="BZ307" s="10"/>
    </row>
    <row r="308" spans="64:78">
      <c r="BL308" s="2"/>
      <c r="BM308" s="53" t="s">
        <v>318</v>
      </c>
      <c r="BN308" s="15"/>
      <c r="BO308" s="15"/>
      <c r="BP308" s="15"/>
      <c r="BQ308" s="10"/>
      <c r="BR308" s="15"/>
      <c r="BS308" s="123"/>
      <c r="BT308" s="123"/>
      <c r="BU308" s="123"/>
      <c r="BV308" s="10"/>
      <c r="BW308" s="10"/>
      <c r="BX308" s="10"/>
      <c r="BY308" s="10"/>
      <c r="BZ308" s="10"/>
    </row>
    <row r="309" spans="64:78">
      <c r="BL309" s="2"/>
      <c r="BM309" s="53" t="s">
        <v>319</v>
      </c>
      <c r="BN309" s="15"/>
      <c r="BO309" s="15"/>
      <c r="BP309" s="15"/>
      <c r="BQ309" s="10"/>
      <c r="BR309" s="15"/>
      <c r="BS309" s="123"/>
      <c r="BT309" s="123"/>
      <c r="BU309" s="123"/>
      <c r="BV309" s="10"/>
      <c r="BW309" s="10"/>
      <c r="BX309" s="10"/>
      <c r="BY309" s="10"/>
      <c r="BZ309" s="10"/>
    </row>
    <row r="310" spans="64:78">
      <c r="BL310" s="2"/>
      <c r="BM310" s="53" t="s">
        <v>320</v>
      </c>
      <c r="BN310" s="15"/>
      <c r="BO310" s="15"/>
      <c r="BP310" s="15"/>
      <c r="BQ310" s="10"/>
      <c r="BR310" s="15"/>
      <c r="BS310" s="123"/>
      <c r="BT310" s="123"/>
      <c r="BU310" s="123"/>
      <c r="BV310" s="10"/>
      <c r="BW310" s="10"/>
      <c r="BX310" s="10"/>
      <c r="BY310" s="10"/>
      <c r="BZ310" s="10"/>
    </row>
    <row r="311" spans="64:78">
      <c r="BL311" s="2"/>
      <c r="BM311" s="53" t="s">
        <v>321</v>
      </c>
      <c r="BN311" s="15"/>
      <c r="BO311" s="15"/>
      <c r="BP311" s="15"/>
      <c r="BQ311" s="10"/>
      <c r="BR311" s="15"/>
      <c r="BS311" s="123"/>
      <c r="BT311" s="123"/>
      <c r="BU311" s="123"/>
      <c r="BV311" s="10"/>
      <c r="BW311" s="10"/>
      <c r="BX311" s="10"/>
      <c r="BY311" s="10"/>
      <c r="BZ311" s="10"/>
    </row>
    <row r="312" spans="64:78">
      <c r="BL312" s="2"/>
      <c r="BM312" s="53" t="s">
        <v>322</v>
      </c>
      <c r="BN312" s="15"/>
      <c r="BO312" s="15"/>
      <c r="BP312" s="15"/>
      <c r="BQ312" s="10"/>
      <c r="BR312" s="15"/>
      <c r="BS312" s="123"/>
      <c r="BT312" s="123"/>
      <c r="BU312" s="123"/>
      <c r="BV312" s="10"/>
      <c r="BW312" s="10"/>
      <c r="BX312" s="10"/>
      <c r="BY312" s="10"/>
      <c r="BZ312" s="10"/>
    </row>
    <row r="313" spans="64:78">
      <c r="BL313" s="2"/>
      <c r="BM313" s="53" t="s">
        <v>323</v>
      </c>
      <c r="BN313" s="15"/>
      <c r="BO313" s="15"/>
      <c r="BP313" s="15"/>
      <c r="BQ313" s="10"/>
      <c r="BR313" s="15"/>
      <c r="BS313" s="123"/>
      <c r="BT313" s="123"/>
      <c r="BU313" s="123"/>
      <c r="BV313" s="10"/>
      <c r="BW313" s="10"/>
      <c r="BX313" s="10"/>
      <c r="BY313" s="10"/>
      <c r="BZ313" s="10"/>
    </row>
    <row r="314" spans="64:78">
      <c r="BL314" s="2"/>
      <c r="BM314" s="53" t="s">
        <v>324</v>
      </c>
      <c r="BN314" s="15"/>
      <c r="BO314" s="15"/>
      <c r="BP314" s="15"/>
      <c r="BQ314" s="10"/>
      <c r="BR314" s="15"/>
      <c r="BS314" s="123"/>
      <c r="BT314" s="123"/>
      <c r="BU314" s="123"/>
      <c r="BV314" s="10"/>
      <c r="BW314" s="10"/>
      <c r="BX314" s="10"/>
      <c r="BY314" s="10"/>
      <c r="BZ314" s="10"/>
    </row>
    <row r="315" spans="64:78">
      <c r="BL315" s="2"/>
      <c r="BM315" s="53" t="s">
        <v>325</v>
      </c>
      <c r="BN315" s="15"/>
      <c r="BO315" s="15"/>
      <c r="BP315" s="15"/>
      <c r="BQ315" s="10"/>
      <c r="BR315" s="15"/>
      <c r="BS315" s="123"/>
      <c r="BT315" s="123"/>
      <c r="BU315" s="123"/>
      <c r="BV315" s="10"/>
      <c r="BW315" s="10"/>
      <c r="BX315" s="10"/>
      <c r="BY315" s="10"/>
      <c r="BZ315" s="10"/>
    </row>
    <row r="316" spans="64:78">
      <c r="BL316" s="2"/>
      <c r="BM316" s="53" t="s">
        <v>326</v>
      </c>
      <c r="BN316" s="15"/>
      <c r="BO316" s="15"/>
      <c r="BP316" s="15"/>
      <c r="BQ316" s="10"/>
      <c r="BR316" s="15"/>
      <c r="BS316" s="123"/>
      <c r="BT316" s="123"/>
      <c r="BU316" s="123"/>
      <c r="BV316" s="10"/>
      <c r="BW316" s="10"/>
      <c r="BX316" s="10"/>
      <c r="BY316" s="10"/>
      <c r="BZ316" s="10"/>
    </row>
    <row r="317" spans="64:78">
      <c r="BL317" s="2"/>
      <c r="BM317" s="53" t="s">
        <v>327</v>
      </c>
      <c r="BN317" s="15"/>
      <c r="BO317" s="15"/>
      <c r="BP317" s="15"/>
      <c r="BQ317" s="10"/>
      <c r="BR317" s="15"/>
      <c r="BS317" s="123"/>
      <c r="BT317" s="123"/>
      <c r="BU317" s="123"/>
      <c r="BV317" s="10"/>
      <c r="BW317" s="10"/>
      <c r="BX317" s="10"/>
      <c r="BY317" s="10"/>
      <c r="BZ317" s="10"/>
    </row>
    <row r="318" spans="64:78">
      <c r="BL318" s="2"/>
      <c r="BM318" s="53" t="s">
        <v>328</v>
      </c>
      <c r="BN318" s="15"/>
      <c r="BO318" s="15"/>
      <c r="BP318" s="15"/>
      <c r="BQ318" s="10"/>
      <c r="BR318" s="15"/>
      <c r="BS318" s="123"/>
      <c r="BT318" s="123"/>
      <c r="BU318" s="123"/>
      <c r="BV318" s="10"/>
      <c r="BW318" s="10"/>
      <c r="BX318" s="10"/>
      <c r="BY318" s="10"/>
      <c r="BZ318" s="10"/>
    </row>
    <row r="319" spans="64:78">
      <c r="BL319" s="2"/>
      <c r="BM319" s="53" t="s">
        <v>329</v>
      </c>
      <c r="BN319" s="15"/>
      <c r="BO319" s="15"/>
      <c r="BP319" s="15"/>
      <c r="BQ319" s="10"/>
      <c r="BR319" s="15"/>
      <c r="BS319" s="123"/>
      <c r="BT319" s="123"/>
      <c r="BU319" s="123"/>
      <c r="BV319" s="10"/>
      <c r="BW319" s="10"/>
      <c r="BX319" s="10"/>
      <c r="BY319" s="10"/>
      <c r="BZ319" s="10"/>
    </row>
    <row r="320" spans="64:78">
      <c r="BL320" s="2"/>
      <c r="BM320" s="53" t="s">
        <v>330</v>
      </c>
      <c r="BN320" s="15"/>
      <c r="BO320" s="15"/>
      <c r="BP320" s="15"/>
      <c r="BQ320" s="10"/>
      <c r="BR320" s="15"/>
      <c r="BS320" s="123"/>
      <c r="BT320" s="123"/>
      <c r="BU320" s="123"/>
      <c r="BV320" s="10"/>
      <c r="BW320" s="10"/>
      <c r="BX320" s="10"/>
      <c r="BY320" s="10"/>
      <c r="BZ320" s="10"/>
    </row>
    <row r="321" spans="64:78">
      <c r="BL321" s="2"/>
      <c r="BM321" s="53" t="s">
        <v>331</v>
      </c>
      <c r="BN321" s="15"/>
      <c r="BO321" s="15"/>
      <c r="BP321" s="15"/>
      <c r="BQ321" s="10"/>
      <c r="BR321" s="15"/>
      <c r="BS321" s="123"/>
      <c r="BT321" s="123"/>
      <c r="BU321" s="123"/>
      <c r="BV321" s="10"/>
      <c r="BW321" s="10"/>
      <c r="BX321" s="10"/>
      <c r="BY321" s="10"/>
      <c r="BZ321" s="10"/>
    </row>
    <row r="322" spans="64:78">
      <c r="BL322" s="2"/>
      <c r="BM322" s="53" t="s">
        <v>332</v>
      </c>
      <c r="BN322" s="15"/>
      <c r="BO322" s="15"/>
      <c r="BP322" s="15"/>
      <c r="BQ322" s="10"/>
      <c r="BR322" s="15"/>
      <c r="BS322" s="123"/>
      <c r="BT322" s="123"/>
      <c r="BU322" s="123"/>
      <c r="BV322" s="10"/>
      <c r="BW322" s="10"/>
      <c r="BX322" s="10"/>
      <c r="BY322" s="10"/>
      <c r="BZ322" s="10"/>
    </row>
    <row r="323" spans="64:78">
      <c r="BL323" s="2"/>
      <c r="BM323" s="53" t="s">
        <v>333</v>
      </c>
      <c r="BN323" s="15"/>
      <c r="BO323" s="15"/>
      <c r="BP323" s="15"/>
      <c r="BQ323" s="10"/>
      <c r="BR323" s="15"/>
      <c r="BS323" s="123"/>
      <c r="BT323" s="123"/>
      <c r="BU323" s="123"/>
      <c r="BV323" s="10"/>
      <c r="BW323" s="10"/>
      <c r="BX323" s="10"/>
      <c r="BY323" s="10"/>
      <c r="BZ323" s="10"/>
    </row>
    <row r="324" spans="64:78">
      <c r="BL324" s="2"/>
      <c r="BM324" s="53" t="s">
        <v>334</v>
      </c>
      <c r="BN324" s="15"/>
      <c r="BO324" s="15"/>
      <c r="BP324" s="15"/>
      <c r="BQ324" s="10"/>
      <c r="BR324" s="15"/>
      <c r="BS324" s="123"/>
      <c r="BT324" s="123"/>
      <c r="BU324" s="123"/>
      <c r="BV324" s="10"/>
      <c r="BW324" s="10"/>
      <c r="BX324" s="10"/>
      <c r="BY324" s="10"/>
      <c r="BZ324" s="10"/>
    </row>
    <row r="325" spans="64:78">
      <c r="BL325" s="2"/>
      <c r="BM325" s="53" t="s">
        <v>335</v>
      </c>
      <c r="BN325" s="15"/>
      <c r="BO325" s="15"/>
      <c r="BP325" s="15"/>
      <c r="BQ325" s="10"/>
      <c r="BR325" s="15"/>
      <c r="BS325" s="123"/>
      <c r="BT325" s="123"/>
      <c r="BU325" s="123"/>
      <c r="BV325" s="10"/>
      <c r="BW325" s="10"/>
      <c r="BX325" s="10"/>
      <c r="BY325" s="10"/>
      <c r="BZ325" s="10"/>
    </row>
    <row r="326" spans="64:78">
      <c r="BL326" s="2"/>
      <c r="BM326" s="53" t="s">
        <v>336</v>
      </c>
      <c r="BN326" s="15"/>
      <c r="BO326" s="15"/>
      <c r="BP326" s="15"/>
      <c r="BQ326" s="10"/>
      <c r="BR326" s="15"/>
      <c r="BS326" s="123"/>
      <c r="BT326" s="123"/>
      <c r="BU326" s="123"/>
      <c r="BV326" s="10"/>
      <c r="BW326" s="10"/>
      <c r="BX326" s="10"/>
      <c r="BY326" s="10"/>
      <c r="BZ326" s="10"/>
    </row>
    <row r="327" spans="64:78">
      <c r="BL327" s="2"/>
      <c r="BM327" s="53" t="s">
        <v>337</v>
      </c>
      <c r="BN327" s="15"/>
      <c r="BO327" s="15"/>
      <c r="BP327" s="15"/>
      <c r="BQ327" s="10"/>
      <c r="BR327" s="15"/>
      <c r="BS327" s="123"/>
      <c r="BT327" s="123"/>
      <c r="BU327" s="123"/>
      <c r="BV327" s="10"/>
      <c r="BW327" s="10"/>
      <c r="BX327" s="10"/>
      <c r="BY327" s="10"/>
      <c r="BZ327" s="10"/>
    </row>
    <row r="328" spans="64:78">
      <c r="BL328" s="2"/>
      <c r="BM328" s="53" t="s">
        <v>338</v>
      </c>
      <c r="BN328" s="15"/>
      <c r="BO328" s="15"/>
      <c r="BP328" s="15"/>
      <c r="BQ328" s="10"/>
      <c r="BR328" s="15"/>
      <c r="BS328" s="123"/>
      <c r="BT328" s="123"/>
      <c r="BU328" s="123"/>
      <c r="BV328" s="10"/>
      <c r="BW328" s="10"/>
      <c r="BX328" s="10"/>
      <c r="BY328" s="10"/>
      <c r="BZ328" s="10"/>
    </row>
    <row r="329" spans="64:78">
      <c r="BL329" s="2"/>
      <c r="BM329" s="53" t="s">
        <v>339</v>
      </c>
      <c r="BN329" s="15"/>
      <c r="BO329" s="15"/>
      <c r="BP329" s="15"/>
      <c r="BQ329" s="10"/>
      <c r="BR329" s="15"/>
      <c r="BS329" s="123"/>
      <c r="BT329" s="123"/>
      <c r="BU329" s="123"/>
      <c r="BV329" s="10"/>
      <c r="BW329" s="10"/>
      <c r="BX329" s="10"/>
      <c r="BY329" s="10"/>
      <c r="BZ329" s="10"/>
    </row>
    <row r="330" spans="64:78">
      <c r="BL330" s="2"/>
      <c r="BM330" s="53" t="s">
        <v>340</v>
      </c>
      <c r="BN330" s="15"/>
      <c r="BO330" s="15"/>
      <c r="BP330" s="15"/>
      <c r="BQ330" s="10"/>
      <c r="BR330" s="15"/>
      <c r="BS330" s="123"/>
      <c r="BT330" s="123"/>
      <c r="BU330" s="123"/>
      <c r="BV330" s="10"/>
      <c r="BW330" s="10"/>
      <c r="BX330" s="10"/>
      <c r="BY330" s="10"/>
      <c r="BZ330" s="10"/>
    </row>
    <row r="331" spans="64:78">
      <c r="BL331" s="2"/>
      <c r="BM331" s="53" t="s">
        <v>341</v>
      </c>
      <c r="BN331" s="15"/>
      <c r="BO331" s="15"/>
      <c r="BP331" s="15"/>
      <c r="BQ331" s="10"/>
      <c r="BR331" s="15"/>
      <c r="BS331" s="123"/>
      <c r="BT331" s="123"/>
      <c r="BU331" s="123"/>
      <c r="BV331" s="10"/>
      <c r="BW331" s="10"/>
      <c r="BX331" s="10"/>
      <c r="BY331" s="10"/>
      <c r="BZ331" s="10"/>
    </row>
    <row r="332" spans="64:78">
      <c r="BL332" s="2"/>
      <c r="BM332" s="53" t="s">
        <v>342</v>
      </c>
      <c r="BN332" s="15"/>
      <c r="BO332" s="15"/>
      <c r="BP332" s="15"/>
      <c r="BQ332" s="10"/>
      <c r="BR332" s="15"/>
      <c r="BS332" s="123"/>
      <c r="BT332" s="123"/>
      <c r="BU332" s="123"/>
      <c r="BV332" s="10"/>
      <c r="BW332" s="10"/>
      <c r="BX332" s="10"/>
      <c r="BY332" s="10"/>
      <c r="BZ332" s="10"/>
    </row>
    <row r="333" spans="64:78">
      <c r="BL333" s="2"/>
      <c r="BM333" s="53" t="s">
        <v>343</v>
      </c>
      <c r="BN333" s="15"/>
      <c r="BO333" s="15"/>
      <c r="BP333" s="15"/>
      <c r="BQ333" s="10"/>
      <c r="BR333" s="15"/>
      <c r="BS333" s="123"/>
      <c r="BT333" s="123"/>
      <c r="BU333" s="123"/>
      <c r="BV333" s="10"/>
      <c r="BW333" s="10"/>
      <c r="BX333" s="10"/>
      <c r="BY333" s="10"/>
      <c r="BZ333" s="10"/>
    </row>
    <row r="334" spans="64:78">
      <c r="BL334" s="2"/>
      <c r="BM334" s="53" t="s">
        <v>344</v>
      </c>
      <c r="BN334" s="15"/>
      <c r="BO334" s="15"/>
      <c r="BP334" s="15"/>
      <c r="BQ334" s="10"/>
      <c r="BR334" s="15"/>
      <c r="BS334" s="123"/>
      <c r="BT334" s="123"/>
      <c r="BU334" s="123"/>
      <c r="BV334" s="10"/>
      <c r="BW334" s="10"/>
      <c r="BX334" s="10"/>
      <c r="BY334" s="10"/>
      <c r="BZ334" s="10"/>
    </row>
    <row r="335" spans="64:78">
      <c r="BL335" s="2"/>
      <c r="BM335" s="53" t="s">
        <v>345</v>
      </c>
      <c r="BN335" s="15"/>
      <c r="BO335" s="15"/>
      <c r="BP335" s="15"/>
      <c r="BQ335" s="10"/>
      <c r="BR335" s="15"/>
      <c r="BS335" s="123"/>
      <c r="BT335" s="123"/>
      <c r="BU335" s="123"/>
      <c r="BV335" s="10"/>
      <c r="BW335" s="10"/>
      <c r="BX335" s="10"/>
      <c r="BY335" s="10"/>
      <c r="BZ335" s="10"/>
    </row>
    <row r="336" spans="64:78">
      <c r="BL336" s="2"/>
      <c r="BM336" s="53" t="s">
        <v>346</v>
      </c>
      <c r="BN336" s="15"/>
      <c r="BO336" s="15"/>
      <c r="BP336" s="15"/>
      <c r="BQ336" s="10"/>
      <c r="BR336" s="15"/>
      <c r="BS336" s="123"/>
      <c r="BT336" s="123"/>
      <c r="BU336" s="123"/>
      <c r="BV336" s="10"/>
      <c r="BW336" s="10"/>
      <c r="BX336" s="10"/>
      <c r="BY336" s="10"/>
      <c r="BZ336" s="10"/>
    </row>
    <row r="337" spans="64:78">
      <c r="BL337" s="2"/>
      <c r="BM337" s="53" t="s">
        <v>347</v>
      </c>
      <c r="BN337" s="15"/>
      <c r="BO337" s="15"/>
      <c r="BP337" s="15"/>
      <c r="BQ337" s="10"/>
      <c r="BR337" s="15"/>
      <c r="BS337" s="123"/>
      <c r="BT337" s="123"/>
      <c r="BU337" s="123"/>
      <c r="BV337" s="10"/>
      <c r="BW337" s="10"/>
      <c r="BX337" s="10"/>
      <c r="BY337" s="10"/>
      <c r="BZ337" s="10"/>
    </row>
    <row r="338" spans="64:78">
      <c r="BL338" s="2"/>
      <c r="BM338" s="53" t="s">
        <v>348</v>
      </c>
      <c r="BN338" s="15"/>
      <c r="BO338" s="15"/>
      <c r="BP338" s="15"/>
      <c r="BQ338" s="10"/>
      <c r="BR338" s="15"/>
      <c r="BS338" s="123"/>
      <c r="BT338" s="123"/>
      <c r="BU338" s="123"/>
      <c r="BV338" s="10"/>
      <c r="BW338" s="10"/>
      <c r="BX338" s="10"/>
      <c r="BY338" s="10"/>
      <c r="BZ338" s="10"/>
    </row>
    <row r="339" spans="64:78">
      <c r="BL339" s="2"/>
      <c r="BM339" s="53" t="s">
        <v>349</v>
      </c>
      <c r="BN339" s="15"/>
      <c r="BO339" s="15"/>
      <c r="BP339" s="15"/>
      <c r="BQ339" s="10"/>
      <c r="BR339" s="15"/>
      <c r="BS339" s="123"/>
      <c r="BT339" s="123"/>
      <c r="BU339" s="123"/>
      <c r="BV339" s="10"/>
      <c r="BW339" s="10"/>
      <c r="BX339" s="10"/>
      <c r="BY339" s="10"/>
      <c r="BZ339" s="10"/>
    </row>
    <row r="340" spans="64:78">
      <c r="BL340" s="2"/>
      <c r="BM340" s="53" t="s">
        <v>350</v>
      </c>
      <c r="BN340" s="15"/>
      <c r="BO340" s="15"/>
      <c r="BP340" s="15"/>
      <c r="BQ340" s="10"/>
      <c r="BR340" s="15"/>
      <c r="BS340" s="123"/>
      <c r="BT340" s="123"/>
      <c r="BU340" s="123"/>
      <c r="BV340" s="10"/>
      <c r="BW340" s="10"/>
      <c r="BX340" s="10"/>
      <c r="BY340" s="10"/>
      <c r="BZ340" s="10"/>
    </row>
    <row r="341" spans="64:78">
      <c r="BL341" s="2"/>
      <c r="BM341" s="53" t="s">
        <v>351</v>
      </c>
      <c r="BN341" s="15"/>
      <c r="BO341" s="15"/>
      <c r="BP341" s="15"/>
      <c r="BQ341" s="10"/>
      <c r="BR341" s="15"/>
      <c r="BS341" s="123"/>
      <c r="BT341" s="123"/>
      <c r="BU341" s="123"/>
      <c r="BV341" s="10"/>
      <c r="BW341" s="10"/>
      <c r="BX341" s="10"/>
      <c r="BY341" s="10"/>
      <c r="BZ341" s="10"/>
    </row>
    <row r="342" spans="64:78">
      <c r="BL342" s="2"/>
      <c r="BM342" s="53" t="s">
        <v>352</v>
      </c>
      <c r="BN342" s="15"/>
      <c r="BO342" s="15"/>
      <c r="BP342" s="15"/>
      <c r="BQ342" s="10"/>
      <c r="BR342" s="15"/>
      <c r="BS342" s="123"/>
      <c r="BT342" s="123"/>
      <c r="BU342" s="123"/>
      <c r="BV342" s="10"/>
      <c r="BW342" s="10"/>
      <c r="BX342" s="10"/>
      <c r="BY342" s="10"/>
      <c r="BZ342" s="10"/>
    </row>
    <row r="343" spans="64:78">
      <c r="BL343" s="2"/>
      <c r="BM343" s="53" t="s">
        <v>353</v>
      </c>
      <c r="BN343" s="15"/>
      <c r="BO343" s="15"/>
      <c r="BP343" s="15"/>
      <c r="BQ343" s="10"/>
      <c r="BR343" s="15"/>
      <c r="BS343" s="123"/>
      <c r="BT343" s="123"/>
      <c r="BU343" s="123"/>
      <c r="BV343" s="10"/>
      <c r="BW343" s="10"/>
      <c r="BX343" s="10"/>
      <c r="BY343" s="10"/>
      <c r="BZ343" s="10"/>
    </row>
    <row r="344" spans="64:78">
      <c r="BL344" s="2"/>
      <c r="BM344" s="53" t="s">
        <v>354</v>
      </c>
      <c r="BN344" s="15"/>
      <c r="BO344" s="15"/>
      <c r="BP344" s="15"/>
      <c r="BQ344" s="10"/>
      <c r="BR344" s="15"/>
      <c r="BS344" s="123"/>
      <c r="BT344" s="123"/>
      <c r="BU344" s="123"/>
      <c r="BV344" s="10"/>
      <c r="BW344" s="10"/>
      <c r="BX344" s="10"/>
      <c r="BY344" s="10"/>
      <c r="BZ344" s="10"/>
    </row>
    <row r="345" spans="64:78">
      <c r="BL345" s="2"/>
      <c r="BM345" s="53" t="s">
        <v>355</v>
      </c>
      <c r="BN345" s="15"/>
      <c r="BO345" s="15"/>
      <c r="BP345" s="15"/>
      <c r="BQ345" s="10"/>
      <c r="BR345" s="15"/>
      <c r="BS345" s="123"/>
      <c r="BT345" s="123"/>
      <c r="BU345" s="123"/>
      <c r="BV345" s="10"/>
      <c r="BW345" s="10"/>
      <c r="BX345" s="10"/>
      <c r="BY345" s="10"/>
      <c r="BZ345" s="10"/>
    </row>
    <row r="346" spans="64:78">
      <c r="BL346" s="2"/>
      <c r="BM346" s="53" t="s">
        <v>356</v>
      </c>
      <c r="BN346" s="15"/>
      <c r="BO346" s="15"/>
      <c r="BP346" s="15"/>
      <c r="BQ346" s="10"/>
      <c r="BR346" s="15"/>
      <c r="BS346" s="123"/>
      <c r="BT346" s="123"/>
      <c r="BU346" s="123"/>
      <c r="BV346" s="10"/>
      <c r="BW346" s="10"/>
      <c r="BX346" s="10"/>
      <c r="BY346" s="10"/>
      <c r="BZ346" s="10"/>
    </row>
    <row r="347" spans="64:78">
      <c r="BL347" s="2"/>
      <c r="BM347" s="53" t="s">
        <v>357</v>
      </c>
      <c r="BN347" s="15"/>
      <c r="BO347" s="15"/>
      <c r="BP347" s="15"/>
      <c r="BQ347" s="10"/>
      <c r="BR347" s="15"/>
      <c r="BS347" s="123"/>
      <c r="BT347" s="123"/>
      <c r="BU347" s="123"/>
      <c r="BV347" s="10"/>
      <c r="BW347" s="10"/>
      <c r="BX347" s="10"/>
      <c r="BY347" s="10"/>
      <c r="BZ347" s="10"/>
    </row>
    <row r="348" spans="64:78">
      <c r="BL348" s="2"/>
      <c r="BM348" s="53" t="s">
        <v>358</v>
      </c>
      <c r="BN348" s="15"/>
      <c r="BO348" s="15"/>
      <c r="BP348" s="15"/>
      <c r="BQ348" s="10"/>
      <c r="BR348" s="15"/>
      <c r="BS348" s="123"/>
      <c r="BT348" s="123"/>
      <c r="BU348" s="123"/>
      <c r="BV348" s="10"/>
      <c r="BW348" s="10"/>
      <c r="BX348" s="10"/>
      <c r="BY348" s="10"/>
      <c r="BZ348" s="10"/>
    </row>
    <row r="349" spans="64:78">
      <c r="BL349" s="2"/>
      <c r="BM349" s="53" t="s">
        <v>359</v>
      </c>
      <c r="BN349" s="15"/>
      <c r="BO349" s="15"/>
      <c r="BP349" s="15"/>
      <c r="BQ349" s="10"/>
      <c r="BR349" s="15"/>
      <c r="BS349" s="123"/>
      <c r="BT349" s="123"/>
      <c r="BU349" s="123"/>
      <c r="BV349" s="10"/>
      <c r="BW349" s="10"/>
      <c r="BX349" s="10"/>
      <c r="BY349" s="10"/>
      <c r="BZ349" s="10"/>
    </row>
    <row r="350" spans="64:78">
      <c r="BL350" s="2"/>
      <c r="BM350" s="53" t="s">
        <v>360</v>
      </c>
      <c r="BN350" s="15"/>
      <c r="BO350" s="15"/>
      <c r="BP350" s="15"/>
      <c r="BQ350" s="10"/>
      <c r="BR350" s="15"/>
      <c r="BS350" s="123"/>
      <c r="BT350" s="123"/>
      <c r="BU350" s="123"/>
      <c r="BV350" s="10"/>
      <c r="BW350" s="10"/>
      <c r="BX350" s="10"/>
      <c r="BY350" s="10"/>
      <c r="BZ350" s="10"/>
    </row>
    <row r="351" spans="64:78">
      <c r="BL351" s="2"/>
      <c r="BM351" s="53" t="s">
        <v>361</v>
      </c>
      <c r="BN351" s="15"/>
      <c r="BO351" s="15"/>
      <c r="BP351" s="15"/>
      <c r="BQ351" s="10"/>
      <c r="BR351" s="15"/>
      <c r="BS351" s="123"/>
      <c r="BT351" s="123"/>
      <c r="BU351" s="123"/>
      <c r="BV351" s="10"/>
      <c r="BW351" s="10"/>
      <c r="BX351" s="10"/>
      <c r="BY351" s="10"/>
      <c r="BZ351" s="10"/>
    </row>
    <row r="352" spans="64:78">
      <c r="BL352" s="2"/>
      <c r="BM352" s="53" t="s">
        <v>362</v>
      </c>
      <c r="BN352" s="15"/>
      <c r="BO352" s="15"/>
      <c r="BP352" s="15"/>
      <c r="BQ352" s="10"/>
      <c r="BR352" s="15"/>
      <c r="BS352" s="123"/>
      <c r="BT352" s="123"/>
      <c r="BU352" s="123"/>
      <c r="BV352" s="10"/>
      <c r="BW352" s="10"/>
      <c r="BX352" s="10"/>
      <c r="BY352" s="10"/>
      <c r="BZ352" s="10"/>
    </row>
    <row r="353" spans="64:78">
      <c r="BL353" s="2"/>
      <c r="BM353" s="53" t="s">
        <v>363</v>
      </c>
      <c r="BN353" s="15"/>
      <c r="BO353" s="15"/>
      <c r="BP353" s="15"/>
      <c r="BQ353" s="10"/>
      <c r="BR353" s="15"/>
      <c r="BS353" s="123"/>
      <c r="BT353" s="123"/>
      <c r="BU353" s="123"/>
      <c r="BV353" s="10"/>
      <c r="BW353" s="10"/>
      <c r="BX353" s="10"/>
      <c r="BY353" s="10"/>
      <c r="BZ353" s="10"/>
    </row>
    <row r="354" spans="64:78">
      <c r="BL354" s="2"/>
      <c r="BM354" s="53" t="s">
        <v>364</v>
      </c>
      <c r="BN354" s="15"/>
      <c r="BO354" s="15"/>
      <c r="BP354" s="15"/>
      <c r="BQ354" s="10"/>
      <c r="BR354" s="15"/>
      <c r="BS354" s="123"/>
      <c r="BT354" s="123"/>
      <c r="BU354" s="123"/>
      <c r="BV354" s="10"/>
      <c r="BW354" s="10"/>
      <c r="BX354" s="10"/>
      <c r="BY354" s="10"/>
      <c r="BZ354" s="10"/>
    </row>
    <row r="355" spans="64:78">
      <c r="BL355" s="2"/>
      <c r="BM355" s="53" t="s">
        <v>365</v>
      </c>
      <c r="BN355" s="15"/>
      <c r="BO355" s="15"/>
      <c r="BP355" s="15"/>
      <c r="BQ355" s="10"/>
      <c r="BR355" s="15"/>
      <c r="BS355" s="123"/>
      <c r="BT355" s="123"/>
      <c r="BU355" s="123"/>
      <c r="BV355" s="10"/>
      <c r="BW355" s="10"/>
      <c r="BX355" s="10"/>
      <c r="BY355" s="10"/>
      <c r="BZ355" s="10"/>
    </row>
    <row r="356" spans="64:78">
      <c r="BL356" s="2"/>
      <c r="BM356" s="53" t="s">
        <v>366</v>
      </c>
      <c r="BN356" s="15"/>
      <c r="BO356" s="15"/>
      <c r="BP356" s="15"/>
      <c r="BQ356" s="10"/>
      <c r="BR356" s="15"/>
      <c r="BS356" s="123"/>
      <c r="BT356" s="123"/>
      <c r="BU356" s="123"/>
      <c r="BV356" s="10"/>
      <c r="BW356" s="10"/>
      <c r="BX356" s="10"/>
      <c r="BY356" s="10"/>
      <c r="BZ356" s="10"/>
    </row>
    <row r="357" spans="64:78">
      <c r="BL357" s="2"/>
      <c r="BM357" s="53" t="s">
        <v>367</v>
      </c>
      <c r="BN357" s="15"/>
      <c r="BO357" s="15"/>
      <c r="BP357" s="15"/>
      <c r="BQ357" s="10"/>
      <c r="BR357" s="15"/>
      <c r="BS357" s="123"/>
      <c r="BT357" s="123"/>
      <c r="BU357" s="123"/>
      <c r="BV357" s="10"/>
      <c r="BW357" s="10"/>
      <c r="BX357" s="10"/>
      <c r="BY357" s="10"/>
      <c r="BZ357" s="10"/>
    </row>
    <row r="358" spans="64:78">
      <c r="BL358" s="2"/>
      <c r="BM358" s="53" t="s">
        <v>368</v>
      </c>
      <c r="BN358" s="15"/>
      <c r="BO358" s="15"/>
      <c r="BP358" s="15"/>
      <c r="BQ358" s="10"/>
      <c r="BR358" s="15"/>
      <c r="BS358" s="123"/>
      <c r="BT358" s="123"/>
      <c r="BU358" s="123"/>
      <c r="BV358" s="10"/>
      <c r="BW358" s="10"/>
      <c r="BX358" s="10"/>
      <c r="BY358" s="10"/>
      <c r="BZ358" s="10"/>
    </row>
    <row r="359" spans="64:78">
      <c r="BL359" s="2"/>
      <c r="BM359" s="53" t="s">
        <v>369</v>
      </c>
      <c r="BN359" s="15"/>
      <c r="BO359" s="15"/>
      <c r="BP359" s="15"/>
      <c r="BQ359" s="10"/>
      <c r="BR359" s="15"/>
      <c r="BS359" s="123"/>
      <c r="BT359" s="123"/>
      <c r="BU359" s="123"/>
      <c r="BV359" s="10"/>
      <c r="BW359" s="10"/>
      <c r="BX359" s="10"/>
      <c r="BY359" s="10"/>
      <c r="BZ359" s="10"/>
    </row>
    <row r="360" spans="64:78">
      <c r="BL360" s="2"/>
      <c r="BM360" s="53" t="s">
        <v>370</v>
      </c>
      <c r="BN360" s="15"/>
      <c r="BO360" s="15"/>
      <c r="BP360" s="15"/>
      <c r="BQ360" s="10"/>
      <c r="BR360" s="15"/>
      <c r="BS360" s="123"/>
      <c r="BT360" s="123"/>
      <c r="BU360" s="123"/>
      <c r="BV360" s="10"/>
      <c r="BW360" s="10"/>
      <c r="BX360" s="10"/>
      <c r="BY360" s="10"/>
      <c r="BZ360" s="10"/>
    </row>
    <row r="361" spans="64:78">
      <c r="BL361" s="2"/>
      <c r="BM361" s="53" t="s">
        <v>371</v>
      </c>
      <c r="BN361" s="15"/>
      <c r="BO361" s="15"/>
      <c r="BP361" s="15"/>
      <c r="BQ361" s="10"/>
      <c r="BR361" s="15"/>
      <c r="BS361" s="123"/>
      <c r="BT361" s="123"/>
      <c r="BU361" s="123"/>
      <c r="BV361" s="10"/>
      <c r="BW361" s="10"/>
      <c r="BX361" s="10"/>
      <c r="BY361" s="10"/>
      <c r="BZ361" s="10"/>
    </row>
    <row r="362" spans="64:78">
      <c r="BL362" s="2"/>
      <c r="BM362" s="53" t="s">
        <v>372</v>
      </c>
      <c r="BN362" s="15"/>
      <c r="BO362" s="15"/>
      <c r="BP362" s="15"/>
      <c r="BQ362" s="10"/>
      <c r="BR362" s="15"/>
      <c r="BS362" s="123"/>
      <c r="BT362" s="123"/>
      <c r="BU362" s="123"/>
      <c r="BV362" s="10"/>
      <c r="BW362" s="10"/>
      <c r="BX362" s="10"/>
      <c r="BY362" s="10"/>
      <c r="BZ362" s="10"/>
    </row>
    <row r="363" spans="64:78">
      <c r="BL363" s="2"/>
      <c r="BM363" s="53" t="s">
        <v>373</v>
      </c>
      <c r="BN363" s="15"/>
      <c r="BO363" s="15"/>
      <c r="BP363" s="15"/>
      <c r="BQ363" s="10"/>
      <c r="BR363" s="15"/>
      <c r="BS363" s="123"/>
      <c r="BT363" s="123"/>
      <c r="BU363" s="123"/>
      <c r="BV363" s="10"/>
      <c r="BW363" s="10"/>
      <c r="BX363" s="10"/>
      <c r="BY363" s="10"/>
      <c r="BZ363" s="10"/>
    </row>
    <row r="364" spans="64:78">
      <c r="BL364" s="2"/>
      <c r="BM364" s="53" t="s">
        <v>374</v>
      </c>
      <c r="BN364" s="15"/>
      <c r="BO364" s="15"/>
      <c r="BP364" s="15"/>
      <c r="BQ364" s="10"/>
      <c r="BR364" s="15"/>
      <c r="BS364" s="123"/>
      <c r="BT364" s="123"/>
      <c r="BU364" s="123"/>
      <c r="BV364" s="10"/>
      <c r="BW364" s="10"/>
      <c r="BX364" s="10"/>
      <c r="BY364" s="10"/>
      <c r="BZ364" s="10"/>
    </row>
    <row r="365" spans="64:78">
      <c r="BL365" s="2"/>
      <c r="BM365" s="53" t="s">
        <v>375</v>
      </c>
      <c r="BN365" s="15"/>
      <c r="BO365" s="15"/>
      <c r="BP365" s="15"/>
      <c r="BQ365" s="10"/>
      <c r="BR365" s="15"/>
      <c r="BS365" s="123"/>
      <c r="BT365" s="123"/>
      <c r="BU365" s="123"/>
      <c r="BV365" s="10"/>
      <c r="BW365" s="10"/>
      <c r="BX365" s="10"/>
      <c r="BY365" s="10"/>
      <c r="BZ365" s="10"/>
    </row>
    <row r="366" spans="64:78">
      <c r="BL366" s="2"/>
      <c r="BM366" s="53" t="s">
        <v>376</v>
      </c>
      <c r="BN366" s="15"/>
      <c r="BO366" s="15"/>
      <c r="BP366" s="15"/>
      <c r="BQ366" s="10"/>
      <c r="BR366" s="15"/>
      <c r="BS366" s="123"/>
      <c r="BT366" s="123"/>
      <c r="BU366" s="123"/>
      <c r="BV366" s="10"/>
      <c r="BW366" s="10"/>
      <c r="BX366" s="10"/>
      <c r="BY366" s="10"/>
      <c r="BZ366" s="10"/>
    </row>
    <row r="367" spans="64:78">
      <c r="BL367" s="2"/>
      <c r="BM367" s="53" t="s">
        <v>377</v>
      </c>
      <c r="BN367" s="15"/>
      <c r="BO367" s="15"/>
      <c r="BP367" s="15"/>
      <c r="BQ367" s="10"/>
      <c r="BR367" s="15"/>
      <c r="BS367" s="123"/>
      <c r="BT367" s="123"/>
      <c r="BU367" s="123"/>
      <c r="BV367" s="10"/>
      <c r="BW367" s="10"/>
      <c r="BX367" s="10"/>
      <c r="BY367" s="10"/>
      <c r="BZ367" s="10"/>
    </row>
    <row r="368" spans="64:78">
      <c r="BL368" s="2"/>
      <c r="BM368" s="53" t="s">
        <v>378</v>
      </c>
      <c r="BN368" s="15"/>
      <c r="BO368" s="15"/>
      <c r="BP368" s="15"/>
      <c r="BQ368" s="10"/>
      <c r="BR368" s="15"/>
      <c r="BS368" s="123"/>
      <c r="BT368" s="123"/>
      <c r="BU368" s="123"/>
      <c r="BV368" s="10"/>
      <c r="BW368" s="10"/>
      <c r="BX368" s="10"/>
      <c r="BY368" s="10"/>
      <c r="BZ368" s="10"/>
    </row>
    <row r="369" spans="64:78">
      <c r="BL369" s="2"/>
      <c r="BM369" s="53" t="s">
        <v>379</v>
      </c>
      <c r="BN369" s="15"/>
      <c r="BO369" s="15"/>
      <c r="BP369" s="15"/>
      <c r="BQ369" s="10"/>
      <c r="BR369" s="15"/>
      <c r="BS369" s="123"/>
      <c r="BT369" s="123"/>
      <c r="BU369" s="123"/>
      <c r="BV369" s="10"/>
      <c r="BW369" s="10"/>
      <c r="BX369" s="10"/>
      <c r="BY369" s="10"/>
      <c r="BZ369" s="10"/>
    </row>
    <row r="370" spans="64:78">
      <c r="BL370" s="2"/>
      <c r="BM370" s="53" t="s">
        <v>380</v>
      </c>
      <c r="BN370" s="15"/>
      <c r="BO370" s="15"/>
      <c r="BP370" s="15"/>
      <c r="BQ370" s="10"/>
      <c r="BR370" s="15"/>
      <c r="BS370" s="123"/>
      <c r="BT370" s="123"/>
      <c r="BU370" s="123"/>
      <c r="BV370" s="10"/>
      <c r="BW370" s="10"/>
      <c r="BX370" s="10"/>
      <c r="BY370" s="10"/>
      <c r="BZ370" s="10"/>
    </row>
    <row r="371" spans="64:78">
      <c r="BL371" s="2"/>
      <c r="BM371" s="53" t="s">
        <v>381</v>
      </c>
      <c r="BN371" s="15"/>
      <c r="BO371" s="15"/>
      <c r="BP371" s="15"/>
      <c r="BQ371" s="10"/>
      <c r="BR371" s="15"/>
      <c r="BS371" s="123"/>
      <c r="BT371" s="123"/>
      <c r="BU371" s="123"/>
      <c r="BV371" s="10"/>
      <c r="BW371" s="10"/>
      <c r="BX371" s="10"/>
      <c r="BY371" s="10"/>
      <c r="BZ371" s="10"/>
    </row>
    <row r="372" spans="64:78">
      <c r="BL372" s="2"/>
      <c r="BM372" s="53" t="s">
        <v>382</v>
      </c>
      <c r="BN372" s="15"/>
      <c r="BO372" s="15"/>
      <c r="BP372" s="15"/>
      <c r="BQ372" s="10"/>
      <c r="BR372" s="15"/>
      <c r="BS372" s="123"/>
      <c r="BT372" s="123"/>
      <c r="BU372" s="123"/>
      <c r="BV372" s="10"/>
      <c r="BW372" s="10"/>
      <c r="BX372" s="10"/>
      <c r="BY372" s="10"/>
      <c r="BZ372" s="10"/>
    </row>
    <row r="373" spans="64:78">
      <c r="BL373" s="2"/>
      <c r="BM373" s="53" t="s">
        <v>383</v>
      </c>
      <c r="BN373" s="15"/>
      <c r="BO373" s="15"/>
      <c r="BP373" s="15"/>
      <c r="BQ373" s="10"/>
      <c r="BR373" s="15"/>
      <c r="BS373" s="123"/>
      <c r="BT373" s="123"/>
      <c r="BU373" s="123"/>
      <c r="BV373" s="10"/>
      <c r="BW373" s="10"/>
      <c r="BX373" s="10"/>
      <c r="BY373" s="10"/>
      <c r="BZ373" s="10"/>
    </row>
    <row r="374" spans="64:78">
      <c r="BL374" s="2"/>
      <c r="BM374" s="53" t="s">
        <v>384</v>
      </c>
      <c r="BN374" s="15"/>
      <c r="BO374" s="15"/>
      <c r="BP374" s="15"/>
      <c r="BQ374" s="10"/>
      <c r="BR374" s="15"/>
      <c r="BS374" s="123"/>
      <c r="BT374" s="123"/>
      <c r="BU374" s="123"/>
      <c r="BV374" s="10"/>
      <c r="BW374" s="10"/>
      <c r="BX374" s="10"/>
      <c r="BY374" s="10"/>
      <c r="BZ374" s="10"/>
    </row>
    <row r="375" spans="64:78">
      <c r="BL375" s="2"/>
      <c r="BM375" s="53" t="s">
        <v>385</v>
      </c>
      <c r="BN375" s="15"/>
      <c r="BO375" s="15"/>
      <c r="BP375" s="15"/>
      <c r="BQ375" s="10"/>
      <c r="BR375" s="15"/>
      <c r="BS375" s="123"/>
      <c r="BT375" s="123"/>
      <c r="BU375" s="123"/>
      <c r="BV375" s="10"/>
      <c r="BW375" s="10"/>
      <c r="BX375" s="10"/>
      <c r="BY375" s="10"/>
      <c r="BZ375" s="10"/>
    </row>
    <row r="376" spans="64:78">
      <c r="BL376" s="2"/>
      <c r="BM376" s="53" t="s">
        <v>386</v>
      </c>
      <c r="BN376" s="15"/>
      <c r="BO376" s="15"/>
      <c r="BP376" s="15"/>
      <c r="BQ376" s="10"/>
      <c r="BR376" s="15"/>
      <c r="BS376" s="123"/>
      <c r="BT376" s="123"/>
      <c r="BU376" s="123"/>
      <c r="BV376" s="10"/>
      <c r="BW376" s="10"/>
      <c r="BX376" s="10"/>
      <c r="BY376" s="10"/>
      <c r="BZ376" s="10"/>
    </row>
    <row r="377" spans="64:78">
      <c r="BL377" s="2"/>
      <c r="BM377" s="53" t="s">
        <v>387</v>
      </c>
      <c r="BN377" s="15"/>
      <c r="BO377" s="15"/>
      <c r="BP377" s="15"/>
      <c r="BQ377" s="10"/>
      <c r="BR377" s="15"/>
      <c r="BS377" s="123"/>
      <c r="BT377" s="123"/>
      <c r="BU377" s="123"/>
      <c r="BV377" s="10"/>
      <c r="BW377" s="10"/>
      <c r="BX377" s="10"/>
      <c r="BY377" s="10"/>
      <c r="BZ377" s="10"/>
    </row>
    <row r="378" spans="64:78">
      <c r="BL378" s="2"/>
      <c r="BM378" s="53" t="s">
        <v>388</v>
      </c>
      <c r="BN378" s="15"/>
      <c r="BO378" s="15"/>
      <c r="BP378" s="15"/>
      <c r="BQ378" s="10"/>
      <c r="BR378" s="15"/>
      <c r="BS378" s="123"/>
      <c r="BT378" s="123"/>
      <c r="BU378" s="123"/>
      <c r="BV378" s="10"/>
      <c r="BW378" s="10"/>
      <c r="BX378" s="10"/>
      <c r="BY378" s="10"/>
      <c r="BZ378" s="10"/>
    </row>
    <row r="379" spans="64:78">
      <c r="BL379" s="2"/>
      <c r="BM379" s="53" t="s">
        <v>389</v>
      </c>
      <c r="BN379" s="15"/>
      <c r="BO379" s="15"/>
      <c r="BP379" s="15"/>
      <c r="BQ379" s="10"/>
      <c r="BR379" s="15"/>
      <c r="BS379" s="123"/>
      <c r="BT379" s="123"/>
      <c r="BU379" s="123"/>
      <c r="BV379" s="10"/>
      <c r="BW379" s="10"/>
      <c r="BX379" s="10"/>
      <c r="BY379" s="10"/>
      <c r="BZ379" s="10"/>
    </row>
    <row r="380" spans="64:78">
      <c r="BL380" s="2"/>
      <c r="BM380" s="53" t="s">
        <v>390</v>
      </c>
      <c r="BN380" s="15"/>
      <c r="BO380" s="15"/>
      <c r="BP380" s="15"/>
      <c r="BQ380" s="10"/>
      <c r="BR380" s="15"/>
      <c r="BS380" s="123"/>
      <c r="BT380" s="123"/>
      <c r="BU380" s="123"/>
      <c r="BV380" s="10"/>
      <c r="BW380" s="10"/>
      <c r="BX380" s="10"/>
      <c r="BY380" s="10"/>
      <c r="BZ380" s="10"/>
    </row>
    <row r="381" spans="64:78">
      <c r="BL381" s="2"/>
      <c r="BM381" s="53" t="s">
        <v>391</v>
      </c>
      <c r="BN381" s="15"/>
      <c r="BO381" s="15"/>
      <c r="BP381" s="15"/>
      <c r="BQ381" s="10"/>
      <c r="BR381" s="15"/>
      <c r="BS381" s="123"/>
      <c r="BT381" s="123"/>
      <c r="BU381" s="123"/>
      <c r="BV381" s="10"/>
      <c r="BW381" s="10"/>
      <c r="BX381" s="10"/>
      <c r="BY381" s="10"/>
      <c r="BZ381" s="10"/>
    </row>
    <row r="382" spans="64:78">
      <c r="BL382" s="2"/>
      <c r="BM382" s="53" t="s">
        <v>392</v>
      </c>
      <c r="BN382" s="15"/>
      <c r="BO382" s="15"/>
      <c r="BP382" s="15"/>
      <c r="BQ382" s="10"/>
      <c r="BR382" s="15"/>
      <c r="BS382" s="123"/>
      <c r="BT382" s="123"/>
      <c r="BU382" s="123"/>
      <c r="BV382" s="10"/>
      <c r="BW382" s="10"/>
      <c r="BX382" s="10"/>
      <c r="BY382" s="10"/>
      <c r="BZ382" s="10"/>
    </row>
    <row r="383" spans="64:78">
      <c r="BL383" s="2"/>
      <c r="BM383" s="53" t="s">
        <v>393</v>
      </c>
      <c r="BN383" s="15"/>
      <c r="BO383" s="15"/>
      <c r="BP383" s="15"/>
      <c r="BQ383" s="10"/>
      <c r="BR383" s="15"/>
      <c r="BS383" s="123"/>
      <c r="BT383" s="123"/>
      <c r="BU383" s="123"/>
      <c r="BV383" s="10"/>
      <c r="BW383" s="10"/>
      <c r="BX383" s="10"/>
      <c r="BY383" s="10"/>
      <c r="BZ383" s="10"/>
    </row>
    <row r="384" spans="64:78">
      <c r="BL384" s="2"/>
      <c r="BM384" s="53" t="s">
        <v>394</v>
      </c>
      <c r="BN384" s="15"/>
      <c r="BO384" s="15"/>
      <c r="BP384" s="15"/>
      <c r="BQ384" s="10"/>
      <c r="BR384" s="15"/>
      <c r="BS384" s="123"/>
      <c r="BT384" s="123"/>
      <c r="BU384" s="123"/>
      <c r="BV384" s="10"/>
      <c r="BW384" s="10"/>
      <c r="BX384" s="10"/>
      <c r="BY384" s="10"/>
      <c r="BZ384" s="10"/>
    </row>
    <row r="385" spans="64:78">
      <c r="BL385" s="2"/>
      <c r="BM385" s="53" t="s">
        <v>395</v>
      </c>
      <c r="BN385" s="15"/>
      <c r="BO385" s="15"/>
      <c r="BP385" s="15"/>
      <c r="BQ385" s="10"/>
      <c r="BR385" s="15"/>
      <c r="BS385" s="123"/>
      <c r="BT385" s="123"/>
      <c r="BU385" s="123"/>
      <c r="BV385" s="10"/>
      <c r="BW385" s="10"/>
      <c r="BX385" s="10"/>
      <c r="BY385" s="10"/>
      <c r="BZ385" s="10"/>
    </row>
    <row r="386" spans="64:78">
      <c r="BL386" s="2"/>
      <c r="BM386" s="53" t="s">
        <v>396</v>
      </c>
      <c r="BN386" s="15"/>
      <c r="BO386" s="15"/>
      <c r="BP386" s="15"/>
      <c r="BQ386" s="10"/>
      <c r="BR386" s="15"/>
      <c r="BS386" s="123"/>
      <c r="BT386" s="123"/>
      <c r="BU386" s="123"/>
      <c r="BV386" s="10"/>
      <c r="BW386" s="10"/>
      <c r="BX386" s="10"/>
      <c r="BY386" s="10"/>
      <c r="BZ386" s="10"/>
    </row>
    <row r="387" spans="64:78">
      <c r="BL387" s="2"/>
      <c r="BM387" s="53" t="s">
        <v>397</v>
      </c>
      <c r="BN387" s="15"/>
      <c r="BO387" s="15"/>
      <c r="BP387" s="15"/>
      <c r="BQ387" s="10"/>
      <c r="BR387" s="15"/>
      <c r="BS387" s="123"/>
      <c r="BT387" s="123"/>
      <c r="BU387" s="123"/>
      <c r="BV387" s="10"/>
      <c r="BW387" s="10"/>
      <c r="BX387" s="10"/>
      <c r="BY387" s="10"/>
      <c r="BZ387" s="10"/>
    </row>
    <row r="388" spans="64:78">
      <c r="BL388" s="2"/>
      <c r="BM388" s="53" t="s">
        <v>398</v>
      </c>
      <c r="BN388" s="15"/>
      <c r="BO388" s="15"/>
      <c r="BP388" s="15"/>
      <c r="BQ388" s="10"/>
      <c r="BR388" s="15"/>
      <c r="BS388" s="123"/>
      <c r="BT388" s="123"/>
      <c r="BU388" s="123"/>
      <c r="BV388" s="10"/>
      <c r="BW388" s="10"/>
      <c r="BX388" s="10"/>
      <c r="BY388" s="10"/>
      <c r="BZ388" s="10"/>
    </row>
    <row r="389" spans="64:78">
      <c r="BL389" s="2"/>
      <c r="BM389" s="53" t="s">
        <v>399</v>
      </c>
      <c r="BN389" s="15"/>
      <c r="BO389" s="15"/>
      <c r="BP389" s="15"/>
      <c r="BQ389" s="10"/>
      <c r="BR389" s="15"/>
      <c r="BS389" s="123"/>
      <c r="BT389" s="123"/>
      <c r="BU389" s="123"/>
      <c r="BV389" s="10"/>
      <c r="BW389" s="10"/>
      <c r="BX389" s="10"/>
      <c r="BY389" s="10"/>
      <c r="BZ389" s="10"/>
    </row>
    <row r="390" spans="64:78">
      <c r="BL390" s="2"/>
      <c r="BM390" s="53" t="s">
        <v>400</v>
      </c>
      <c r="BN390" s="15"/>
      <c r="BO390" s="15"/>
      <c r="BP390" s="15"/>
      <c r="BQ390" s="10"/>
      <c r="BR390" s="15"/>
      <c r="BS390" s="123"/>
      <c r="BT390" s="123"/>
      <c r="BU390" s="123"/>
      <c r="BV390" s="10"/>
      <c r="BW390" s="10"/>
      <c r="BX390" s="10"/>
      <c r="BY390" s="10"/>
      <c r="BZ390" s="10"/>
    </row>
    <row r="391" spans="64:78">
      <c r="BL391" s="2"/>
      <c r="BM391" s="53" t="s">
        <v>401</v>
      </c>
      <c r="BN391" s="15"/>
      <c r="BO391" s="15"/>
      <c r="BP391" s="15"/>
      <c r="BQ391" s="10"/>
      <c r="BR391" s="15"/>
      <c r="BS391" s="123"/>
      <c r="BT391" s="123"/>
      <c r="BU391" s="123"/>
      <c r="BV391" s="10"/>
      <c r="BW391" s="10"/>
      <c r="BX391" s="10"/>
      <c r="BY391" s="10"/>
      <c r="BZ391" s="10"/>
    </row>
    <row r="392" spans="64:78">
      <c r="BL392" s="2"/>
      <c r="BM392" s="53" t="s">
        <v>402</v>
      </c>
      <c r="BN392" s="15"/>
      <c r="BO392" s="15"/>
      <c r="BP392" s="15"/>
      <c r="BQ392" s="10"/>
      <c r="BR392" s="15"/>
      <c r="BS392" s="123"/>
      <c r="BT392" s="123"/>
      <c r="BU392" s="123"/>
      <c r="BV392" s="10"/>
      <c r="BW392" s="10"/>
      <c r="BX392" s="10"/>
      <c r="BY392" s="10"/>
      <c r="BZ392" s="10"/>
    </row>
    <row r="393" spans="64:78">
      <c r="BL393" s="2"/>
      <c r="BM393" s="53" t="s">
        <v>403</v>
      </c>
      <c r="BN393" s="15"/>
      <c r="BO393" s="15"/>
      <c r="BP393" s="15"/>
      <c r="BQ393" s="10"/>
      <c r="BR393" s="15"/>
      <c r="BS393" s="123"/>
      <c r="BT393" s="123"/>
      <c r="BU393" s="123"/>
      <c r="BV393" s="10"/>
      <c r="BW393" s="10"/>
      <c r="BX393" s="10"/>
      <c r="BY393" s="10"/>
      <c r="BZ393" s="10"/>
    </row>
    <row r="394" spans="64:78">
      <c r="BL394" s="2"/>
      <c r="BM394" s="53" t="s">
        <v>404</v>
      </c>
      <c r="BN394" s="15"/>
      <c r="BO394" s="15"/>
      <c r="BP394" s="15"/>
      <c r="BQ394" s="10"/>
      <c r="BR394" s="15"/>
      <c r="BS394" s="123"/>
      <c r="BT394" s="123"/>
      <c r="BU394" s="123"/>
      <c r="BV394" s="10"/>
      <c r="BW394" s="10"/>
      <c r="BX394" s="10"/>
      <c r="BY394" s="10"/>
      <c r="BZ394" s="10"/>
    </row>
    <row r="395" spans="64:78">
      <c r="BL395" s="2"/>
      <c r="BM395" s="53" t="s">
        <v>405</v>
      </c>
      <c r="BN395" s="15"/>
      <c r="BO395" s="15"/>
      <c r="BP395" s="15"/>
      <c r="BQ395" s="10"/>
      <c r="BR395" s="15"/>
      <c r="BS395" s="123"/>
      <c r="BT395" s="123"/>
      <c r="BU395" s="123"/>
      <c r="BV395" s="10"/>
      <c r="BW395" s="10"/>
      <c r="BX395" s="10"/>
      <c r="BY395" s="10"/>
      <c r="BZ395" s="10"/>
    </row>
    <row r="396" spans="64:78">
      <c r="BL396" s="2"/>
      <c r="BM396" s="53" t="s">
        <v>406</v>
      </c>
      <c r="BN396" s="15"/>
      <c r="BO396" s="15"/>
      <c r="BP396" s="15"/>
      <c r="BQ396" s="10"/>
      <c r="BR396" s="15"/>
      <c r="BS396" s="123"/>
      <c r="BT396" s="123"/>
      <c r="BU396" s="123"/>
      <c r="BV396" s="10"/>
      <c r="BW396" s="10"/>
      <c r="BX396" s="10"/>
      <c r="BY396" s="10"/>
      <c r="BZ396" s="10"/>
    </row>
    <row r="397" spans="64:78">
      <c r="BL397" s="2"/>
      <c r="BM397" s="53" t="s">
        <v>407</v>
      </c>
      <c r="BN397" s="15"/>
      <c r="BO397" s="15"/>
      <c r="BP397" s="15"/>
      <c r="BQ397" s="10"/>
      <c r="BR397" s="15"/>
      <c r="BS397" s="123"/>
      <c r="BT397" s="123"/>
      <c r="BU397" s="123"/>
      <c r="BV397" s="10"/>
      <c r="BW397" s="10"/>
      <c r="BX397" s="10"/>
      <c r="BY397" s="10"/>
      <c r="BZ397" s="10"/>
    </row>
    <row r="398" spans="64:78">
      <c r="BL398" s="2"/>
      <c r="BM398" s="53" t="s">
        <v>408</v>
      </c>
      <c r="BN398" s="15"/>
      <c r="BO398" s="15"/>
      <c r="BP398" s="15"/>
      <c r="BQ398" s="10"/>
      <c r="BR398" s="15"/>
      <c r="BS398" s="123"/>
      <c r="BT398" s="123"/>
      <c r="BU398" s="123"/>
      <c r="BV398" s="10"/>
      <c r="BW398" s="10"/>
      <c r="BX398" s="10"/>
      <c r="BY398" s="10"/>
      <c r="BZ398" s="10"/>
    </row>
    <row r="399" spans="64:78">
      <c r="BL399" s="2"/>
      <c r="BM399" s="53" t="s">
        <v>409</v>
      </c>
      <c r="BN399" s="15"/>
      <c r="BO399" s="15"/>
      <c r="BP399" s="15"/>
      <c r="BQ399" s="10"/>
      <c r="BR399" s="15"/>
      <c r="BS399" s="123"/>
      <c r="BT399" s="123"/>
      <c r="BU399" s="123"/>
      <c r="BV399" s="10"/>
      <c r="BW399" s="10"/>
      <c r="BX399" s="10"/>
      <c r="BY399" s="10"/>
      <c r="BZ399" s="10"/>
    </row>
    <row r="400" spans="64:78">
      <c r="BL400" s="2"/>
      <c r="BM400" s="53" t="s">
        <v>410</v>
      </c>
      <c r="BN400" s="15"/>
      <c r="BO400" s="15"/>
      <c r="BP400" s="15"/>
      <c r="BQ400" s="10"/>
      <c r="BR400" s="15"/>
      <c r="BS400" s="123"/>
      <c r="BT400" s="123"/>
      <c r="BU400" s="123"/>
      <c r="BV400" s="10"/>
      <c r="BW400" s="10"/>
      <c r="BX400" s="10"/>
      <c r="BY400" s="10"/>
      <c r="BZ400" s="10"/>
    </row>
    <row r="401" spans="64:78">
      <c r="BL401" s="2"/>
      <c r="BM401" s="53" t="s">
        <v>411</v>
      </c>
      <c r="BN401" s="15"/>
      <c r="BO401" s="15"/>
      <c r="BP401" s="15"/>
      <c r="BQ401" s="10"/>
      <c r="BR401" s="15"/>
      <c r="BS401" s="123"/>
      <c r="BT401" s="123"/>
      <c r="BU401" s="123"/>
      <c r="BV401" s="10"/>
      <c r="BW401" s="10"/>
      <c r="BX401" s="10"/>
      <c r="BY401" s="10"/>
      <c r="BZ401" s="10"/>
    </row>
    <row r="402" spans="64:78">
      <c r="BL402" s="2"/>
      <c r="BM402" s="53" t="s">
        <v>412</v>
      </c>
      <c r="BN402" s="15"/>
      <c r="BO402" s="15"/>
      <c r="BP402" s="15"/>
      <c r="BQ402" s="10"/>
      <c r="BR402" s="15"/>
      <c r="BS402" s="123"/>
      <c r="BT402" s="123"/>
      <c r="BU402" s="123"/>
      <c r="BV402" s="10"/>
      <c r="BW402" s="10"/>
      <c r="BX402" s="10"/>
      <c r="BY402" s="10"/>
      <c r="BZ402" s="10"/>
    </row>
    <row r="403" spans="64:78">
      <c r="BL403" s="2"/>
      <c r="BM403" s="53" t="s">
        <v>413</v>
      </c>
      <c r="BN403" s="15"/>
      <c r="BO403" s="15"/>
      <c r="BP403" s="15"/>
      <c r="BQ403" s="10"/>
      <c r="BR403" s="15"/>
      <c r="BS403" s="123"/>
      <c r="BT403" s="123"/>
      <c r="BU403" s="123"/>
      <c r="BV403" s="10"/>
      <c r="BW403" s="10"/>
      <c r="BX403" s="10"/>
      <c r="BY403" s="10"/>
      <c r="BZ403" s="10"/>
    </row>
    <row r="404" spans="64:78">
      <c r="BL404" s="2"/>
      <c r="BM404" s="53" t="s">
        <v>414</v>
      </c>
      <c r="BN404" s="15"/>
      <c r="BO404" s="15"/>
      <c r="BP404" s="15"/>
      <c r="BQ404" s="10"/>
      <c r="BR404" s="15"/>
      <c r="BS404" s="123"/>
      <c r="BT404" s="123"/>
      <c r="BU404" s="123"/>
      <c r="BV404" s="10"/>
      <c r="BW404" s="10"/>
      <c r="BX404" s="10"/>
      <c r="BY404" s="10"/>
      <c r="BZ404" s="10"/>
    </row>
    <row r="405" spans="64:78">
      <c r="BL405" s="2"/>
      <c r="BM405" s="53" t="s">
        <v>415</v>
      </c>
      <c r="BN405" s="15"/>
      <c r="BO405" s="15"/>
      <c r="BP405" s="15"/>
      <c r="BQ405" s="10"/>
      <c r="BR405" s="15"/>
      <c r="BS405" s="123"/>
      <c r="BT405" s="123"/>
      <c r="BU405" s="123"/>
      <c r="BV405" s="10"/>
      <c r="BW405" s="10"/>
      <c r="BX405" s="10"/>
      <c r="BY405" s="10"/>
      <c r="BZ405" s="10"/>
    </row>
    <row r="406" spans="64:78">
      <c r="BL406" s="2"/>
      <c r="BM406" s="53" t="s">
        <v>416</v>
      </c>
      <c r="BN406" s="15"/>
      <c r="BO406" s="15"/>
      <c r="BP406" s="15"/>
      <c r="BQ406" s="10"/>
      <c r="BR406" s="15"/>
      <c r="BS406" s="123"/>
      <c r="BT406" s="123"/>
      <c r="BU406" s="123"/>
      <c r="BV406" s="10"/>
      <c r="BW406" s="10"/>
      <c r="BX406" s="10"/>
      <c r="BY406" s="10"/>
      <c r="BZ406" s="10"/>
    </row>
    <row r="407" spans="64:78">
      <c r="BL407" s="2"/>
      <c r="BM407" s="53" t="s">
        <v>417</v>
      </c>
      <c r="BN407" s="15"/>
      <c r="BO407" s="15"/>
      <c r="BP407" s="15"/>
      <c r="BQ407" s="10"/>
      <c r="BR407" s="15"/>
      <c r="BS407" s="123"/>
      <c r="BT407" s="123"/>
      <c r="BU407" s="123"/>
      <c r="BV407" s="10"/>
      <c r="BW407" s="10"/>
      <c r="BX407" s="10"/>
      <c r="BY407" s="10"/>
      <c r="BZ407" s="10"/>
    </row>
    <row r="408" spans="64:78">
      <c r="BL408" s="2"/>
      <c r="BM408" s="53" t="s">
        <v>418</v>
      </c>
      <c r="BN408" s="15"/>
      <c r="BO408" s="15"/>
      <c r="BP408" s="15"/>
      <c r="BQ408" s="10"/>
      <c r="BR408" s="15"/>
      <c r="BS408" s="123"/>
      <c r="BT408" s="123"/>
      <c r="BU408" s="123"/>
      <c r="BV408" s="10"/>
      <c r="BW408" s="10"/>
      <c r="BX408" s="10"/>
      <c r="BY408" s="10"/>
      <c r="BZ408" s="10"/>
    </row>
    <row r="409" spans="64:78">
      <c r="BL409" s="2"/>
      <c r="BM409" s="53" t="s">
        <v>419</v>
      </c>
      <c r="BN409" s="15"/>
      <c r="BO409" s="15"/>
      <c r="BP409" s="15"/>
      <c r="BQ409" s="10"/>
      <c r="BR409" s="15"/>
      <c r="BS409" s="123"/>
      <c r="BT409" s="123"/>
      <c r="BU409" s="123"/>
      <c r="BV409" s="10"/>
      <c r="BW409" s="10"/>
      <c r="BX409" s="10"/>
      <c r="BY409" s="10"/>
      <c r="BZ409" s="10"/>
    </row>
    <row r="410" spans="64:78">
      <c r="BL410" s="2"/>
      <c r="BM410" s="53" t="s">
        <v>420</v>
      </c>
      <c r="BN410" s="15"/>
      <c r="BO410" s="15"/>
      <c r="BP410" s="15"/>
      <c r="BQ410" s="10"/>
      <c r="BR410" s="15"/>
      <c r="BS410" s="123"/>
      <c r="BT410" s="123"/>
      <c r="BU410" s="123"/>
      <c r="BV410" s="10"/>
      <c r="BW410" s="10"/>
      <c r="BX410" s="10"/>
      <c r="BY410" s="10"/>
      <c r="BZ410" s="10"/>
    </row>
    <row r="411" spans="64:78">
      <c r="BL411" s="2"/>
      <c r="BM411" s="53" t="s">
        <v>421</v>
      </c>
      <c r="BN411" s="15"/>
      <c r="BO411" s="15"/>
      <c r="BP411" s="15"/>
      <c r="BQ411" s="10"/>
      <c r="BR411" s="15"/>
      <c r="BS411" s="123"/>
      <c r="BT411" s="123"/>
      <c r="BU411" s="123"/>
      <c r="BV411" s="10"/>
      <c r="BW411" s="10"/>
      <c r="BX411" s="10"/>
      <c r="BY411" s="10"/>
      <c r="BZ411" s="10"/>
    </row>
    <row r="412" spans="64:78">
      <c r="BL412" s="2"/>
      <c r="BM412" s="53" t="s">
        <v>422</v>
      </c>
      <c r="BN412" s="15"/>
      <c r="BO412" s="15"/>
      <c r="BP412" s="15"/>
      <c r="BQ412" s="10"/>
      <c r="BR412" s="15"/>
      <c r="BS412" s="123"/>
      <c r="BT412" s="123"/>
      <c r="BU412" s="123"/>
      <c r="BV412" s="10"/>
      <c r="BW412" s="10"/>
      <c r="BX412" s="10"/>
      <c r="BY412" s="10"/>
      <c r="BZ412" s="10"/>
    </row>
    <row r="413" spans="64:78">
      <c r="BL413" s="2"/>
      <c r="BM413" s="53" t="s">
        <v>423</v>
      </c>
      <c r="BN413" s="15"/>
      <c r="BO413" s="15"/>
      <c r="BP413" s="15"/>
      <c r="BQ413" s="10"/>
      <c r="BR413" s="15"/>
      <c r="BS413" s="123"/>
      <c r="BT413" s="123"/>
      <c r="BU413" s="123"/>
      <c r="BV413" s="10"/>
      <c r="BW413" s="10"/>
      <c r="BX413" s="10"/>
      <c r="BY413" s="10"/>
      <c r="BZ413" s="10"/>
    </row>
    <row r="414" spans="64:78">
      <c r="BL414" s="2"/>
      <c r="BM414" s="53" t="s">
        <v>424</v>
      </c>
      <c r="BN414" s="15"/>
      <c r="BO414" s="15"/>
      <c r="BP414" s="15"/>
      <c r="BQ414" s="10"/>
      <c r="BR414" s="15"/>
      <c r="BS414" s="123"/>
      <c r="BT414" s="123"/>
      <c r="BU414" s="123"/>
      <c r="BV414" s="10"/>
      <c r="BW414" s="10"/>
      <c r="BX414" s="10"/>
      <c r="BY414" s="10"/>
      <c r="BZ414" s="10"/>
    </row>
    <row r="415" spans="64:78">
      <c r="BL415" s="2"/>
      <c r="BM415" s="53" t="s">
        <v>425</v>
      </c>
      <c r="BN415" s="15"/>
      <c r="BO415" s="15"/>
      <c r="BP415" s="15"/>
      <c r="BQ415" s="10"/>
      <c r="BR415" s="15"/>
      <c r="BS415" s="123"/>
      <c r="BT415" s="123"/>
      <c r="BU415" s="123"/>
      <c r="BV415" s="10"/>
      <c r="BW415" s="10"/>
      <c r="BX415" s="10"/>
      <c r="BY415" s="10"/>
      <c r="BZ415" s="10"/>
    </row>
    <row r="416" spans="64:78">
      <c r="BL416" s="2"/>
      <c r="BM416" s="53" t="s">
        <v>426</v>
      </c>
      <c r="BN416" s="15"/>
      <c r="BO416" s="15"/>
      <c r="BP416" s="15"/>
      <c r="BQ416" s="10"/>
      <c r="BR416" s="15"/>
      <c r="BS416" s="123"/>
      <c r="BT416" s="123"/>
      <c r="BU416" s="123"/>
      <c r="BV416" s="10"/>
      <c r="BW416" s="10"/>
      <c r="BX416" s="10"/>
      <c r="BY416" s="10"/>
      <c r="BZ416" s="10"/>
    </row>
    <row r="417" spans="64:78">
      <c r="BL417" s="2"/>
      <c r="BM417" s="53" t="s">
        <v>427</v>
      </c>
      <c r="BN417" s="15"/>
      <c r="BO417" s="15"/>
      <c r="BP417" s="15"/>
      <c r="BQ417" s="10"/>
      <c r="BR417" s="15"/>
      <c r="BS417" s="123"/>
      <c r="BT417" s="123"/>
      <c r="BU417" s="123"/>
      <c r="BV417" s="10"/>
      <c r="BW417" s="10"/>
      <c r="BX417" s="10"/>
      <c r="BY417" s="10"/>
      <c r="BZ417" s="10"/>
    </row>
    <row r="418" spans="64:78">
      <c r="BL418" s="2"/>
      <c r="BM418" s="53" t="s">
        <v>428</v>
      </c>
      <c r="BN418" s="15"/>
      <c r="BO418" s="15"/>
      <c r="BP418" s="15"/>
      <c r="BQ418" s="10"/>
      <c r="BR418" s="15"/>
      <c r="BS418" s="123"/>
      <c r="BT418" s="123"/>
      <c r="BU418" s="123"/>
      <c r="BV418" s="10"/>
      <c r="BW418" s="10"/>
      <c r="BX418" s="10"/>
      <c r="BY418" s="10"/>
      <c r="BZ418" s="10"/>
    </row>
    <row r="419" spans="64:78">
      <c r="BL419" s="2"/>
      <c r="BM419" s="53" t="s">
        <v>429</v>
      </c>
      <c r="BN419" s="15"/>
      <c r="BO419" s="15"/>
      <c r="BP419" s="15"/>
      <c r="BQ419" s="10"/>
      <c r="BR419" s="15"/>
      <c r="BS419" s="123"/>
      <c r="BT419" s="123"/>
      <c r="BU419" s="123"/>
      <c r="BV419" s="10"/>
      <c r="BW419" s="10"/>
      <c r="BX419" s="10"/>
      <c r="BY419" s="10"/>
      <c r="BZ419" s="10"/>
    </row>
    <row r="420" spans="64:78">
      <c r="BL420" s="2"/>
      <c r="BM420" s="53" t="s">
        <v>430</v>
      </c>
      <c r="BN420" s="15"/>
      <c r="BO420" s="15"/>
      <c r="BP420" s="15"/>
      <c r="BQ420" s="10"/>
      <c r="BR420" s="15"/>
      <c r="BS420" s="123"/>
      <c r="BT420" s="123"/>
      <c r="BU420" s="123"/>
      <c r="BV420" s="10"/>
      <c r="BW420" s="10"/>
      <c r="BX420" s="10"/>
      <c r="BY420" s="10"/>
      <c r="BZ420" s="10"/>
    </row>
    <row r="421" spans="64:78">
      <c r="BL421" s="2"/>
      <c r="BM421" s="53" t="s">
        <v>431</v>
      </c>
      <c r="BN421" s="15"/>
      <c r="BO421" s="15"/>
      <c r="BP421" s="15"/>
      <c r="BQ421" s="10"/>
      <c r="BR421" s="15"/>
      <c r="BS421" s="123"/>
      <c r="BT421" s="123"/>
      <c r="BU421" s="123"/>
      <c r="BV421" s="10"/>
      <c r="BW421" s="10"/>
      <c r="BX421" s="10"/>
      <c r="BY421" s="10"/>
      <c r="BZ421" s="10"/>
    </row>
    <row r="422" spans="64:78">
      <c r="BL422" s="2"/>
      <c r="BM422" s="53" t="s">
        <v>432</v>
      </c>
      <c r="BN422" s="15"/>
      <c r="BO422" s="15"/>
      <c r="BP422" s="15"/>
      <c r="BQ422" s="10"/>
      <c r="BR422" s="15"/>
      <c r="BS422" s="123"/>
      <c r="BT422" s="123"/>
      <c r="BU422" s="123"/>
      <c r="BV422" s="10"/>
      <c r="BW422" s="10"/>
      <c r="BX422" s="10"/>
      <c r="BY422" s="10"/>
      <c r="BZ422" s="10"/>
    </row>
    <row r="423" spans="64:78">
      <c r="BL423" s="2"/>
      <c r="BM423" s="53" t="s">
        <v>433</v>
      </c>
      <c r="BN423" s="15"/>
      <c r="BO423" s="15"/>
      <c r="BP423" s="15"/>
      <c r="BQ423" s="10"/>
      <c r="BR423" s="15"/>
      <c r="BS423" s="123"/>
      <c r="BT423" s="123"/>
      <c r="BU423" s="123"/>
      <c r="BV423" s="10"/>
      <c r="BW423" s="10"/>
      <c r="BX423" s="10"/>
      <c r="BY423" s="10"/>
      <c r="BZ423" s="10"/>
    </row>
    <row r="424" spans="64:78">
      <c r="BL424" s="2"/>
      <c r="BM424" s="53" t="s">
        <v>434</v>
      </c>
      <c r="BN424" s="15"/>
      <c r="BO424" s="15"/>
      <c r="BP424" s="15"/>
      <c r="BQ424" s="10"/>
      <c r="BR424" s="15"/>
      <c r="BS424" s="123"/>
      <c r="BT424" s="123"/>
      <c r="BU424" s="123"/>
      <c r="BV424" s="10"/>
      <c r="BW424" s="10"/>
      <c r="BX424" s="10"/>
      <c r="BY424" s="10"/>
      <c r="BZ424" s="10"/>
    </row>
    <row r="425" spans="64:78">
      <c r="BL425" s="2"/>
      <c r="BM425" s="53" t="s">
        <v>435</v>
      </c>
      <c r="BN425" s="15"/>
      <c r="BO425" s="15"/>
      <c r="BP425" s="15"/>
      <c r="BQ425" s="10"/>
      <c r="BR425" s="15"/>
      <c r="BS425" s="123"/>
      <c r="BT425" s="123"/>
      <c r="BU425" s="123"/>
      <c r="BV425" s="10"/>
      <c r="BW425" s="10"/>
      <c r="BX425" s="10"/>
      <c r="BY425" s="10"/>
      <c r="BZ425" s="10"/>
    </row>
    <row r="426" spans="64:78">
      <c r="BL426" s="2"/>
      <c r="BM426" s="53" t="s">
        <v>436</v>
      </c>
      <c r="BN426" s="15"/>
      <c r="BO426" s="15"/>
      <c r="BP426" s="15"/>
      <c r="BQ426" s="10"/>
      <c r="BR426" s="15"/>
      <c r="BS426" s="123"/>
      <c r="BT426" s="123"/>
      <c r="BU426" s="123"/>
      <c r="BV426" s="10"/>
      <c r="BW426" s="10"/>
      <c r="BX426" s="10"/>
      <c r="BY426" s="10"/>
      <c r="BZ426" s="10"/>
    </row>
    <row r="427" spans="64:78">
      <c r="BL427" s="2"/>
      <c r="BM427" s="53" t="s">
        <v>437</v>
      </c>
      <c r="BN427" s="15"/>
      <c r="BO427" s="15"/>
      <c r="BP427" s="15"/>
      <c r="BQ427" s="10"/>
      <c r="BR427" s="15"/>
      <c r="BS427" s="123"/>
      <c r="BT427" s="123"/>
      <c r="BU427" s="123"/>
      <c r="BV427" s="10"/>
      <c r="BW427" s="10"/>
      <c r="BX427" s="10"/>
      <c r="BY427" s="10"/>
      <c r="BZ427" s="10"/>
    </row>
    <row r="428" spans="64:78">
      <c r="BL428" s="2"/>
      <c r="BM428" s="53" t="s">
        <v>438</v>
      </c>
      <c r="BN428" s="15"/>
      <c r="BO428" s="15"/>
      <c r="BP428" s="15"/>
      <c r="BQ428" s="10"/>
      <c r="BR428" s="15"/>
      <c r="BS428" s="123"/>
      <c r="BT428" s="123"/>
      <c r="BU428" s="123"/>
      <c r="BV428" s="10"/>
      <c r="BW428" s="10"/>
      <c r="BX428" s="10"/>
      <c r="BY428" s="10"/>
      <c r="BZ428" s="10"/>
    </row>
    <row r="429" spans="64:78">
      <c r="BL429" s="2"/>
      <c r="BM429" s="53" t="s">
        <v>439</v>
      </c>
      <c r="BN429" s="15"/>
      <c r="BO429" s="15"/>
      <c r="BP429" s="15"/>
      <c r="BQ429" s="10"/>
      <c r="BR429" s="15"/>
      <c r="BS429" s="123"/>
      <c r="BT429" s="123"/>
      <c r="BU429" s="123"/>
      <c r="BV429" s="10"/>
      <c r="BW429" s="10"/>
      <c r="BX429" s="10"/>
      <c r="BY429" s="10"/>
      <c r="BZ429" s="10"/>
    </row>
    <row r="430" spans="64:78">
      <c r="BL430" s="2"/>
      <c r="BM430" s="53" t="s">
        <v>440</v>
      </c>
      <c r="BN430" s="15"/>
      <c r="BO430" s="15"/>
      <c r="BP430" s="15"/>
      <c r="BQ430" s="10"/>
      <c r="BR430" s="15"/>
      <c r="BS430" s="123"/>
      <c r="BT430" s="123"/>
      <c r="BU430" s="123"/>
      <c r="BV430" s="10"/>
      <c r="BW430" s="10"/>
      <c r="BX430" s="10"/>
      <c r="BY430" s="10"/>
      <c r="BZ430" s="10"/>
    </row>
    <row r="431" spans="64:78">
      <c r="BL431" s="2"/>
      <c r="BM431" s="53" t="s">
        <v>441</v>
      </c>
      <c r="BN431" s="15"/>
      <c r="BO431" s="15"/>
      <c r="BP431" s="15"/>
      <c r="BQ431" s="10"/>
      <c r="BR431" s="15"/>
      <c r="BS431" s="123"/>
      <c r="BT431" s="123"/>
      <c r="BU431" s="123"/>
      <c r="BV431" s="10"/>
      <c r="BW431" s="10"/>
      <c r="BX431" s="10"/>
      <c r="BY431" s="10"/>
      <c r="BZ431" s="10"/>
    </row>
    <row r="432" spans="64:78">
      <c r="BL432" s="2"/>
      <c r="BM432" s="53" t="s">
        <v>442</v>
      </c>
      <c r="BN432" s="15"/>
      <c r="BO432" s="15"/>
      <c r="BP432" s="15"/>
      <c r="BQ432" s="10"/>
      <c r="BR432" s="15"/>
      <c r="BS432" s="123"/>
      <c r="BT432" s="123"/>
      <c r="BU432" s="123"/>
      <c r="BV432" s="10"/>
      <c r="BW432" s="10"/>
      <c r="BX432" s="10"/>
      <c r="BY432" s="10"/>
      <c r="BZ432" s="10"/>
    </row>
    <row r="433" spans="64:78">
      <c r="BL433" s="2"/>
      <c r="BM433" s="53" t="s">
        <v>443</v>
      </c>
      <c r="BN433" s="15"/>
      <c r="BO433" s="15"/>
      <c r="BP433" s="15"/>
      <c r="BQ433" s="10"/>
      <c r="BR433" s="15"/>
      <c r="BS433" s="123"/>
      <c r="BT433" s="123"/>
      <c r="BU433" s="123"/>
      <c r="BV433" s="10"/>
      <c r="BW433" s="10"/>
      <c r="BX433" s="10"/>
      <c r="BY433" s="10"/>
      <c r="BZ433" s="10"/>
    </row>
    <row r="434" spans="64:78">
      <c r="BL434" s="2"/>
      <c r="BM434" s="53" t="s">
        <v>444</v>
      </c>
      <c r="BN434" s="15"/>
      <c r="BO434" s="15"/>
      <c r="BP434" s="15"/>
      <c r="BQ434" s="10"/>
      <c r="BR434" s="15"/>
      <c r="BS434" s="123"/>
      <c r="BT434" s="123"/>
      <c r="BU434" s="123"/>
      <c r="BV434" s="10"/>
      <c r="BW434" s="10"/>
      <c r="BX434" s="10"/>
      <c r="BY434" s="10"/>
      <c r="BZ434" s="10"/>
    </row>
    <row r="435" spans="64:78">
      <c r="BL435" s="2"/>
      <c r="BM435" s="53" t="s">
        <v>445</v>
      </c>
      <c r="BN435" s="15"/>
      <c r="BO435" s="15"/>
      <c r="BP435" s="15"/>
      <c r="BQ435" s="10"/>
      <c r="BR435" s="15"/>
      <c r="BS435" s="123"/>
      <c r="BT435" s="123"/>
      <c r="BU435" s="123"/>
      <c r="BV435" s="10"/>
      <c r="BW435" s="10"/>
      <c r="BX435" s="10"/>
      <c r="BY435" s="10"/>
      <c r="BZ435" s="10"/>
    </row>
    <row r="436" spans="64:78">
      <c r="BL436" s="2"/>
      <c r="BM436" s="53" t="s">
        <v>446</v>
      </c>
      <c r="BN436" s="15"/>
      <c r="BO436" s="15"/>
      <c r="BP436" s="15"/>
      <c r="BQ436" s="10"/>
      <c r="BR436" s="15"/>
      <c r="BS436" s="123"/>
      <c r="BT436" s="123"/>
      <c r="BU436" s="123"/>
      <c r="BV436" s="10"/>
      <c r="BW436" s="10"/>
      <c r="BX436" s="10"/>
      <c r="BY436" s="10"/>
      <c r="BZ436" s="10"/>
    </row>
    <row r="437" spans="64:78">
      <c r="BL437" s="2"/>
      <c r="BM437" s="53" t="s">
        <v>447</v>
      </c>
      <c r="BN437" s="15"/>
      <c r="BO437" s="15"/>
      <c r="BP437" s="15"/>
      <c r="BQ437" s="10"/>
      <c r="BR437" s="15"/>
      <c r="BS437" s="123"/>
      <c r="BT437" s="123"/>
      <c r="BU437" s="123"/>
      <c r="BV437" s="10"/>
      <c r="BW437" s="10"/>
      <c r="BX437" s="10"/>
      <c r="BY437" s="10"/>
      <c r="BZ437" s="10"/>
    </row>
    <row r="438" spans="64:78">
      <c r="BL438" s="2"/>
      <c r="BM438" s="53" t="s">
        <v>448</v>
      </c>
      <c r="BN438" s="15"/>
      <c r="BO438" s="15"/>
      <c r="BP438" s="15"/>
      <c r="BQ438" s="10"/>
      <c r="BR438" s="15"/>
      <c r="BS438" s="123"/>
      <c r="BT438" s="123"/>
      <c r="BU438" s="123"/>
      <c r="BV438" s="10"/>
      <c r="BW438" s="10"/>
      <c r="BX438" s="10"/>
      <c r="BY438" s="10"/>
      <c r="BZ438" s="10"/>
    </row>
    <row r="439" spans="64:78">
      <c r="BL439" s="2"/>
      <c r="BM439" s="53" t="s">
        <v>449</v>
      </c>
      <c r="BN439" s="15"/>
      <c r="BO439" s="15"/>
      <c r="BP439" s="15"/>
      <c r="BQ439" s="10"/>
      <c r="BR439" s="15"/>
      <c r="BS439" s="123"/>
      <c r="BT439" s="123"/>
      <c r="BU439" s="123"/>
      <c r="BV439" s="10"/>
      <c r="BW439" s="10"/>
      <c r="BX439" s="10"/>
      <c r="BY439" s="10"/>
      <c r="BZ439" s="10"/>
    </row>
    <row r="440" spans="64:78">
      <c r="BL440" s="2"/>
      <c r="BM440" s="53" t="s">
        <v>450</v>
      </c>
      <c r="BN440" s="15"/>
      <c r="BO440" s="15"/>
      <c r="BP440" s="15"/>
      <c r="BQ440" s="10"/>
      <c r="BR440" s="15"/>
      <c r="BS440" s="123"/>
      <c r="BT440" s="123"/>
      <c r="BU440" s="123"/>
      <c r="BV440" s="10"/>
      <c r="BW440" s="10"/>
      <c r="BX440" s="10"/>
      <c r="BY440" s="10"/>
      <c r="BZ440" s="10"/>
    </row>
    <row r="441" spans="64:78">
      <c r="BL441" s="2"/>
      <c r="BM441" s="53" t="s">
        <v>451</v>
      </c>
      <c r="BN441" s="15"/>
      <c r="BO441" s="15"/>
      <c r="BP441" s="15"/>
      <c r="BQ441" s="10"/>
      <c r="BR441" s="15"/>
      <c r="BS441" s="123"/>
      <c r="BT441" s="123"/>
      <c r="BU441" s="123"/>
      <c r="BV441" s="10"/>
      <c r="BW441" s="10"/>
      <c r="BX441" s="10"/>
      <c r="BY441" s="10"/>
      <c r="BZ441" s="10"/>
    </row>
    <row r="442" spans="64:78">
      <c r="BL442" s="2"/>
      <c r="BM442" s="53" t="s">
        <v>452</v>
      </c>
      <c r="BN442" s="15"/>
      <c r="BO442" s="15"/>
      <c r="BP442" s="15"/>
      <c r="BQ442" s="10"/>
      <c r="BR442" s="15"/>
      <c r="BS442" s="123"/>
      <c r="BT442" s="123"/>
      <c r="BU442" s="123"/>
      <c r="BV442" s="10"/>
      <c r="BW442" s="10"/>
      <c r="BX442" s="10"/>
      <c r="BY442" s="10"/>
      <c r="BZ442" s="10"/>
    </row>
    <row r="443" spans="64:78">
      <c r="BL443" s="2"/>
      <c r="BM443" s="53" t="s">
        <v>453</v>
      </c>
      <c r="BN443" s="15"/>
      <c r="BO443" s="15"/>
      <c r="BP443" s="15"/>
      <c r="BQ443" s="10"/>
      <c r="BR443" s="15"/>
      <c r="BS443" s="123"/>
      <c r="BT443" s="123"/>
      <c r="BU443" s="123"/>
      <c r="BV443" s="10"/>
      <c r="BW443" s="10"/>
      <c r="BX443" s="10"/>
      <c r="BY443" s="10"/>
      <c r="BZ443" s="10"/>
    </row>
    <row r="444" spans="64:78">
      <c r="BL444" s="2"/>
      <c r="BM444" s="53" t="s">
        <v>454</v>
      </c>
      <c r="BN444" s="15"/>
      <c r="BO444" s="15"/>
      <c r="BP444" s="15"/>
      <c r="BQ444" s="10"/>
      <c r="BR444" s="15"/>
      <c r="BS444" s="123"/>
      <c r="BT444" s="123"/>
      <c r="BU444" s="123"/>
      <c r="BV444" s="10"/>
      <c r="BW444" s="10"/>
      <c r="BX444" s="10"/>
      <c r="BY444" s="10"/>
      <c r="BZ444" s="10"/>
    </row>
    <row r="445" spans="64:78">
      <c r="BL445" s="2"/>
      <c r="BM445" s="53" t="s">
        <v>455</v>
      </c>
      <c r="BN445" s="15"/>
      <c r="BO445" s="15"/>
      <c r="BP445" s="15"/>
      <c r="BQ445" s="10"/>
      <c r="BR445" s="15"/>
      <c r="BS445" s="123"/>
      <c r="BT445" s="123"/>
      <c r="BU445" s="123"/>
      <c r="BV445" s="10"/>
      <c r="BW445" s="10"/>
      <c r="BX445" s="10"/>
      <c r="BY445" s="10"/>
      <c r="BZ445" s="10"/>
    </row>
    <row r="446" spans="64:78">
      <c r="BL446" s="2"/>
      <c r="BM446" s="53" t="s">
        <v>456</v>
      </c>
      <c r="BN446" s="15"/>
      <c r="BO446" s="15"/>
      <c r="BP446" s="15"/>
      <c r="BQ446" s="10"/>
      <c r="BR446" s="15"/>
      <c r="BS446" s="123"/>
      <c r="BT446" s="123"/>
      <c r="BU446" s="123"/>
      <c r="BV446" s="10"/>
      <c r="BW446" s="10"/>
      <c r="BX446" s="10"/>
      <c r="BY446" s="10"/>
      <c r="BZ446" s="10"/>
    </row>
    <row r="447" spans="64:78">
      <c r="BL447" s="2"/>
      <c r="BM447" s="53" t="s">
        <v>457</v>
      </c>
      <c r="BN447" s="15"/>
      <c r="BO447" s="15"/>
      <c r="BP447" s="15"/>
      <c r="BQ447" s="10"/>
      <c r="BR447" s="15"/>
      <c r="BS447" s="123"/>
      <c r="BT447" s="123"/>
      <c r="BU447" s="123"/>
      <c r="BV447" s="10"/>
      <c r="BW447" s="10"/>
      <c r="BX447" s="10"/>
      <c r="BY447" s="10"/>
      <c r="BZ447" s="10"/>
    </row>
    <row r="448" spans="64:78">
      <c r="BL448" s="2"/>
      <c r="BM448" s="53" t="s">
        <v>458</v>
      </c>
      <c r="BN448" s="15"/>
      <c r="BO448" s="15"/>
      <c r="BP448" s="15"/>
      <c r="BQ448" s="10"/>
      <c r="BR448" s="15"/>
      <c r="BS448" s="123"/>
      <c r="BT448" s="123"/>
      <c r="BU448" s="123"/>
      <c r="BV448" s="10"/>
      <c r="BW448" s="10"/>
      <c r="BX448" s="10"/>
      <c r="BY448" s="10"/>
      <c r="BZ448" s="10"/>
    </row>
    <row r="449" spans="64:78">
      <c r="BL449" s="2"/>
      <c r="BM449" s="53" t="s">
        <v>459</v>
      </c>
      <c r="BN449" s="15"/>
      <c r="BO449" s="15"/>
      <c r="BP449" s="15"/>
      <c r="BQ449" s="10"/>
      <c r="BR449" s="15"/>
      <c r="BS449" s="123"/>
      <c r="BT449" s="123"/>
      <c r="BU449" s="123"/>
      <c r="BV449" s="10"/>
      <c r="BW449" s="10"/>
      <c r="BX449" s="10"/>
      <c r="BY449" s="10"/>
      <c r="BZ449" s="10"/>
    </row>
    <row r="450" spans="64:78">
      <c r="BL450" s="2"/>
      <c r="BM450" s="53" t="s">
        <v>460</v>
      </c>
      <c r="BN450" s="15"/>
      <c r="BO450" s="15"/>
      <c r="BP450" s="15"/>
      <c r="BQ450" s="10"/>
      <c r="BR450" s="15"/>
      <c r="BS450" s="123"/>
      <c r="BT450" s="123"/>
      <c r="BU450" s="123"/>
      <c r="BV450" s="10"/>
      <c r="BW450" s="10"/>
      <c r="BX450" s="10"/>
      <c r="BY450" s="10"/>
      <c r="BZ450" s="10"/>
    </row>
    <row r="451" spans="64:78">
      <c r="BL451" s="2"/>
      <c r="BM451" s="53" t="s">
        <v>461</v>
      </c>
      <c r="BN451" s="15"/>
      <c r="BO451" s="15"/>
      <c r="BP451" s="15"/>
      <c r="BQ451" s="10"/>
      <c r="BR451" s="15"/>
      <c r="BS451" s="123"/>
      <c r="BT451" s="123"/>
      <c r="BU451" s="123"/>
      <c r="BV451" s="10"/>
      <c r="BW451" s="10"/>
      <c r="BX451" s="10"/>
      <c r="BY451" s="10"/>
      <c r="BZ451" s="10"/>
    </row>
    <row r="452" spans="64:78">
      <c r="BL452" s="2"/>
      <c r="BM452" s="53" t="s">
        <v>462</v>
      </c>
      <c r="BN452" s="15"/>
      <c r="BO452" s="15"/>
      <c r="BP452" s="15"/>
      <c r="BQ452" s="10"/>
      <c r="BR452" s="15"/>
      <c r="BS452" s="123"/>
      <c r="BT452" s="123"/>
      <c r="BU452" s="123"/>
      <c r="BV452" s="10"/>
      <c r="BW452" s="10"/>
      <c r="BX452" s="10"/>
      <c r="BY452" s="10"/>
      <c r="BZ452" s="10"/>
    </row>
    <row r="453" spans="64:78">
      <c r="BL453" s="2"/>
      <c r="BM453" s="53" t="s">
        <v>463</v>
      </c>
      <c r="BN453" s="15"/>
      <c r="BO453" s="15"/>
      <c r="BP453" s="15"/>
      <c r="BQ453" s="10"/>
      <c r="BR453" s="15"/>
      <c r="BS453" s="123"/>
      <c r="BT453" s="123"/>
      <c r="BU453" s="123"/>
      <c r="BV453" s="10"/>
      <c r="BW453" s="10"/>
      <c r="BX453" s="10"/>
      <c r="BY453" s="10"/>
      <c r="BZ453" s="10"/>
    </row>
    <row r="454" spans="64:78">
      <c r="BL454" s="2"/>
      <c r="BM454" s="53" t="s">
        <v>464</v>
      </c>
      <c r="BN454" s="15"/>
      <c r="BO454" s="15"/>
      <c r="BP454" s="15"/>
      <c r="BQ454" s="10"/>
      <c r="BR454" s="15"/>
      <c r="BS454" s="123"/>
      <c r="BT454" s="123"/>
      <c r="BU454" s="123"/>
      <c r="BV454" s="10"/>
      <c r="BW454" s="10"/>
      <c r="BX454" s="10"/>
      <c r="BY454" s="10"/>
      <c r="BZ454" s="10"/>
    </row>
    <row r="455" spans="64:78">
      <c r="BL455" s="2"/>
      <c r="BM455" s="53" t="s">
        <v>465</v>
      </c>
      <c r="BN455" s="15"/>
      <c r="BO455" s="15"/>
      <c r="BP455" s="15"/>
      <c r="BQ455" s="10"/>
      <c r="BR455" s="15"/>
      <c r="BS455" s="123"/>
      <c r="BT455" s="123"/>
      <c r="BU455" s="123"/>
      <c r="BV455" s="10"/>
      <c r="BW455" s="10"/>
      <c r="BX455" s="10"/>
      <c r="BY455" s="10"/>
      <c r="BZ455" s="10"/>
    </row>
    <row r="456" spans="64:78">
      <c r="BL456" s="2"/>
      <c r="BM456" s="53" t="s">
        <v>466</v>
      </c>
      <c r="BN456" s="15"/>
      <c r="BO456" s="15"/>
      <c r="BP456" s="15"/>
      <c r="BQ456" s="10"/>
      <c r="BR456" s="15"/>
      <c r="BS456" s="123"/>
      <c r="BT456" s="123"/>
      <c r="BU456" s="123"/>
      <c r="BV456" s="10"/>
      <c r="BW456" s="10"/>
      <c r="BX456" s="10"/>
      <c r="BY456" s="10"/>
      <c r="BZ456" s="10"/>
    </row>
    <row r="457" spans="64:78">
      <c r="BL457" s="2"/>
      <c r="BM457" s="53" t="s">
        <v>467</v>
      </c>
      <c r="BN457" s="15"/>
      <c r="BO457" s="15"/>
      <c r="BP457" s="15"/>
      <c r="BQ457" s="10"/>
      <c r="BR457" s="15"/>
      <c r="BS457" s="123"/>
      <c r="BT457" s="123"/>
      <c r="BU457" s="123"/>
      <c r="BV457" s="10"/>
      <c r="BW457" s="10"/>
      <c r="BX457" s="10"/>
      <c r="BY457" s="10"/>
      <c r="BZ457" s="10"/>
    </row>
    <row r="458" spans="64:78">
      <c r="BL458" s="2"/>
      <c r="BM458" s="53" t="s">
        <v>468</v>
      </c>
      <c r="BN458" s="15"/>
      <c r="BO458" s="15"/>
      <c r="BP458" s="15"/>
      <c r="BQ458" s="10"/>
      <c r="BR458" s="15"/>
      <c r="BS458" s="123"/>
      <c r="BT458" s="123"/>
      <c r="BU458" s="123"/>
      <c r="BV458" s="10"/>
      <c r="BW458" s="10"/>
      <c r="BX458" s="10"/>
      <c r="BY458" s="10"/>
      <c r="BZ458" s="10"/>
    </row>
    <row r="459" spans="64:78">
      <c r="BL459" s="2"/>
      <c r="BM459" s="53" t="s">
        <v>469</v>
      </c>
      <c r="BN459" s="15"/>
      <c r="BO459" s="15"/>
      <c r="BP459" s="15"/>
      <c r="BQ459" s="10"/>
      <c r="BR459" s="15"/>
      <c r="BS459" s="123"/>
      <c r="BT459" s="123"/>
      <c r="BU459" s="123"/>
      <c r="BV459" s="10"/>
      <c r="BW459" s="10"/>
      <c r="BX459" s="10"/>
      <c r="BY459" s="10"/>
      <c r="BZ459" s="10"/>
    </row>
    <row r="460" spans="64:78">
      <c r="BL460" s="2"/>
      <c r="BM460" s="53" t="s">
        <v>470</v>
      </c>
      <c r="BN460" s="15"/>
      <c r="BO460" s="15"/>
      <c r="BP460" s="15"/>
      <c r="BQ460" s="10"/>
      <c r="BR460" s="15"/>
      <c r="BS460" s="123"/>
      <c r="BT460" s="123"/>
      <c r="BU460" s="123"/>
      <c r="BV460" s="10"/>
      <c r="BW460" s="10"/>
      <c r="BX460" s="10"/>
      <c r="BY460" s="10"/>
      <c r="BZ460" s="10"/>
    </row>
    <row r="461" spans="64:78">
      <c r="BL461" s="2"/>
      <c r="BM461" s="53" t="s">
        <v>471</v>
      </c>
      <c r="BN461" s="15"/>
      <c r="BO461" s="15"/>
      <c r="BP461" s="15"/>
      <c r="BQ461" s="10"/>
      <c r="BR461" s="15"/>
      <c r="BS461" s="123"/>
      <c r="BT461" s="123"/>
      <c r="BU461" s="123"/>
      <c r="BV461" s="10"/>
      <c r="BW461" s="10"/>
      <c r="BX461" s="10"/>
      <c r="BY461" s="10"/>
      <c r="BZ461" s="10"/>
    </row>
    <row r="462" spans="64:78">
      <c r="BL462" s="2"/>
      <c r="BM462" s="53" t="s">
        <v>472</v>
      </c>
      <c r="BN462" s="15"/>
      <c r="BO462" s="15"/>
      <c r="BP462" s="15"/>
      <c r="BQ462" s="10"/>
      <c r="BR462" s="15"/>
      <c r="BS462" s="123"/>
      <c r="BT462" s="123"/>
      <c r="BU462" s="123"/>
      <c r="BV462" s="10"/>
      <c r="BW462" s="10"/>
      <c r="BX462" s="10"/>
      <c r="BY462" s="10"/>
      <c r="BZ462" s="10"/>
    </row>
    <row r="463" spans="64:78">
      <c r="BL463" s="2"/>
      <c r="BM463" s="53" t="s">
        <v>473</v>
      </c>
      <c r="BN463" s="15"/>
      <c r="BO463" s="15"/>
      <c r="BP463" s="15"/>
      <c r="BQ463" s="10"/>
      <c r="BR463" s="15"/>
      <c r="BS463" s="123"/>
      <c r="BT463" s="123"/>
      <c r="BU463" s="123"/>
      <c r="BV463" s="10"/>
      <c r="BW463" s="10"/>
      <c r="BX463" s="10"/>
      <c r="BY463" s="10"/>
      <c r="BZ463" s="10"/>
    </row>
    <row r="464" spans="64:78">
      <c r="BL464" s="2"/>
      <c r="BM464" s="53" t="s">
        <v>474</v>
      </c>
      <c r="BN464" s="15"/>
      <c r="BO464" s="15"/>
      <c r="BP464" s="15"/>
      <c r="BQ464" s="10"/>
      <c r="BR464" s="15"/>
      <c r="BS464" s="123"/>
      <c r="BT464" s="123"/>
      <c r="BU464" s="123"/>
      <c r="BV464" s="10"/>
      <c r="BW464" s="10"/>
      <c r="BX464" s="10"/>
      <c r="BY464" s="10"/>
      <c r="BZ464" s="10"/>
    </row>
    <row r="465" spans="64:78">
      <c r="BL465" s="2"/>
      <c r="BM465" s="53" t="s">
        <v>475</v>
      </c>
      <c r="BN465" s="15"/>
      <c r="BO465" s="15"/>
      <c r="BP465" s="15"/>
      <c r="BQ465" s="10"/>
      <c r="BR465" s="15"/>
      <c r="BS465" s="123"/>
      <c r="BT465" s="123"/>
      <c r="BU465" s="123"/>
      <c r="BV465" s="10"/>
      <c r="BW465" s="10"/>
      <c r="BX465" s="10"/>
      <c r="BY465" s="10"/>
      <c r="BZ465" s="10"/>
    </row>
    <row r="466" spans="64:78">
      <c r="BL466" s="2"/>
      <c r="BM466" s="53" t="s">
        <v>476</v>
      </c>
      <c r="BN466" s="15"/>
      <c r="BO466" s="15"/>
      <c r="BP466" s="15"/>
      <c r="BQ466" s="10"/>
      <c r="BR466" s="15"/>
      <c r="BS466" s="123"/>
      <c r="BT466" s="123"/>
      <c r="BU466" s="123"/>
      <c r="BV466" s="10"/>
      <c r="BW466" s="10"/>
      <c r="BX466" s="10"/>
      <c r="BY466" s="10"/>
      <c r="BZ466" s="10"/>
    </row>
    <row r="467" spans="64:78">
      <c r="BL467" s="2"/>
      <c r="BM467" s="53" t="s">
        <v>477</v>
      </c>
      <c r="BN467" s="15"/>
      <c r="BO467" s="15"/>
      <c r="BP467" s="15"/>
      <c r="BQ467" s="10"/>
      <c r="BR467" s="15"/>
      <c r="BS467" s="123"/>
      <c r="BT467" s="123"/>
      <c r="BU467" s="123"/>
      <c r="BV467" s="10"/>
      <c r="BW467" s="10"/>
      <c r="BX467" s="10"/>
      <c r="BY467" s="10"/>
      <c r="BZ467" s="10"/>
    </row>
    <row r="468" spans="64:78">
      <c r="BL468" s="2"/>
      <c r="BM468" s="53" t="s">
        <v>478</v>
      </c>
      <c r="BN468" s="15"/>
      <c r="BO468" s="15"/>
      <c r="BP468" s="15"/>
      <c r="BQ468" s="10"/>
      <c r="BR468" s="15"/>
      <c r="BS468" s="123"/>
      <c r="BT468" s="123"/>
      <c r="BU468" s="123"/>
      <c r="BV468" s="10"/>
      <c r="BW468" s="10"/>
      <c r="BX468" s="10"/>
      <c r="BY468" s="10"/>
      <c r="BZ468" s="10"/>
    </row>
    <row r="469" spans="64:78">
      <c r="BL469" s="2"/>
      <c r="BM469" s="53" t="s">
        <v>479</v>
      </c>
      <c r="BN469" s="15"/>
      <c r="BO469" s="15"/>
      <c r="BP469" s="15"/>
      <c r="BQ469" s="10"/>
      <c r="BR469" s="15"/>
      <c r="BS469" s="123"/>
      <c r="BT469" s="123"/>
      <c r="BU469" s="123"/>
      <c r="BV469" s="10"/>
      <c r="BW469" s="10"/>
      <c r="BX469" s="10"/>
      <c r="BY469" s="10"/>
      <c r="BZ469" s="10"/>
    </row>
    <row r="470" spans="64:78">
      <c r="BL470" s="2"/>
      <c r="BM470" s="53" t="s">
        <v>480</v>
      </c>
      <c r="BN470" s="15"/>
      <c r="BO470" s="15"/>
      <c r="BP470" s="15"/>
      <c r="BQ470" s="10"/>
      <c r="BR470" s="15"/>
      <c r="BS470" s="123"/>
      <c r="BT470" s="123"/>
      <c r="BU470" s="123"/>
      <c r="BV470" s="10"/>
      <c r="BW470" s="10"/>
      <c r="BX470" s="10"/>
      <c r="BY470" s="10"/>
      <c r="BZ470" s="10"/>
    </row>
    <row r="471" spans="64:78">
      <c r="BL471" s="2"/>
      <c r="BM471" s="53" t="s">
        <v>481</v>
      </c>
      <c r="BN471" s="15"/>
      <c r="BO471" s="15"/>
      <c r="BP471" s="15"/>
      <c r="BQ471" s="10"/>
      <c r="BR471" s="15"/>
      <c r="BS471" s="123"/>
      <c r="BT471" s="123"/>
      <c r="BU471" s="123"/>
      <c r="BV471" s="10"/>
      <c r="BW471" s="10"/>
      <c r="BX471" s="10"/>
      <c r="BY471" s="10"/>
      <c r="BZ471" s="10"/>
    </row>
    <row r="472" spans="64:78">
      <c r="BL472" s="2"/>
      <c r="BM472" s="53" t="s">
        <v>482</v>
      </c>
      <c r="BN472" s="15"/>
      <c r="BO472" s="15"/>
      <c r="BP472" s="15"/>
      <c r="BQ472" s="10"/>
      <c r="BR472" s="15"/>
      <c r="BS472" s="123"/>
      <c r="BT472" s="123"/>
      <c r="BU472" s="123"/>
      <c r="BV472" s="10"/>
      <c r="BW472" s="10"/>
      <c r="BX472" s="10"/>
      <c r="BY472" s="10"/>
      <c r="BZ472" s="10"/>
    </row>
    <row r="473" spans="64:78">
      <c r="BL473" s="2"/>
      <c r="BM473" s="53" t="s">
        <v>483</v>
      </c>
      <c r="BN473" s="15"/>
      <c r="BO473" s="15"/>
      <c r="BP473" s="15"/>
      <c r="BQ473" s="10"/>
      <c r="BR473" s="15"/>
      <c r="BS473" s="123"/>
      <c r="BT473" s="123"/>
      <c r="BU473" s="123"/>
      <c r="BV473" s="10"/>
      <c r="BW473" s="10"/>
      <c r="BX473" s="10"/>
      <c r="BY473" s="10"/>
      <c r="BZ473" s="10"/>
    </row>
    <row r="474" spans="64:78">
      <c r="BL474" s="2"/>
      <c r="BM474" s="53" t="s">
        <v>484</v>
      </c>
      <c r="BN474" s="15"/>
      <c r="BO474" s="15"/>
      <c r="BP474" s="15"/>
      <c r="BQ474" s="10"/>
      <c r="BR474" s="15"/>
      <c r="BS474" s="123"/>
      <c r="BT474" s="123"/>
      <c r="BU474" s="123"/>
      <c r="BV474" s="10"/>
      <c r="BW474" s="10"/>
      <c r="BX474" s="10"/>
      <c r="BY474" s="10"/>
      <c r="BZ474" s="10"/>
    </row>
    <row r="475" spans="64:78">
      <c r="BL475" s="2"/>
      <c r="BM475" s="53" t="s">
        <v>485</v>
      </c>
      <c r="BN475" s="15"/>
      <c r="BO475" s="15"/>
      <c r="BP475" s="15"/>
      <c r="BQ475" s="10"/>
      <c r="BR475" s="15"/>
      <c r="BS475" s="123"/>
      <c r="BT475" s="123"/>
      <c r="BU475" s="123"/>
      <c r="BV475" s="10"/>
      <c r="BW475" s="10"/>
      <c r="BX475" s="10"/>
      <c r="BY475" s="10"/>
      <c r="BZ475" s="10"/>
    </row>
    <row r="476" spans="64:78">
      <c r="BL476" s="2"/>
      <c r="BM476" s="53" t="s">
        <v>486</v>
      </c>
      <c r="BN476" s="15"/>
      <c r="BO476" s="15"/>
      <c r="BP476" s="15"/>
      <c r="BQ476" s="10"/>
      <c r="BR476" s="15"/>
      <c r="BS476" s="123"/>
      <c r="BT476" s="123"/>
      <c r="BU476" s="123"/>
      <c r="BV476" s="10"/>
      <c r="BW476" s="10"/>
      <c r="BX476" s="10"/>
      <c r="BY476" s="10"/>
      <c r="BZ476" s="10"/>
    </row>
    <row r="477" spans="64:78">
      <c r="BL477" s="2"/>
      <c r="BM477" s="53" t="s">
        <v>487</v>
      </c>
      <c r="BN477" s="15"/>
      <c r="BO477" s="15"/>
      <c r="BP477" s="15"/>
      <c r="BQ477" s="10"/>
      <c r="BR477" s="15"/>
      <c r="BS477" s="123"/>
      <c r="BT477" s="123"/>
      <c r="BU477" s="123"/>
      <c r="BV477" s="10"/>
      <c r="BW477" s="10"/>
      <c r="BX477" s="10"/>
      <c r="BY477" s="10"/>
      <c r="BZ477" s="10"/>
    </row>
    <row r="478" spans="64:78">
      <c r="BL478" s="2"/>
      <c r="BM478" s="53" t="s">
        <v>488</v>
      </c>
      <c r="BN478" s="15"/>
      <c r="BO478" s="15"/>
      <c r="BP478" s="15"/>
      <c r="BQ478" s="10"/>
      <c r="BR478" s="15"/>
      <c r="BS478" s="123"/>
      <c r="BT478" s="123"/>
      <c r="BU478" s="123"/>
      <c r="BV478" s="10"/>
      <c r="BW478" s="10"/>
      <c r="BX478" s="10"/>
      <c r="BY478" s="10"/>
      <c r="BZ478" s="10"/>
    </row>
    <row r="479" spans="64:78">
      <c r="BL479" s="2"/>
      <c r="BM479" s="53" t="s">
        <v>489</v>
      </c>
      <c r="BN479" s="15"/>
      <c r="BO479" s="15"/>
      <c r="BP479" s="15"/>
      <c r="BQ479" s="10"/>
      <c r="BR479" s="15"/>
      <c r="BS479" s="123"/>
      <c r="BT479" s="123"/>
      <c r="BU479" s="123"/>
      <c r="BV479" s="10"/>
      <c r="BW479" s="10"/>
      <c r="BX479" s="10"/>
      <c r="BY479" s="10"/>
      <c r="BZ479" s="10"/>
    </row>
    <row r="480" spans="64:78">
      <c r="BL480" s="2"/>
      <c r="BM480" s="53" t="s">
        <v>490</v>
      </c>
      <c r="BN480" s="15"/>
      <c r="BO480" s="15"/>
      <c r="BP480" s="15"/>
      <c r="BQ480" s="10"/>
      <c r="BR480" s="15"/>
      <c r="BS480" s="123"/>
      <c r="BT480" s="123"/>
      <c r="BU480" s="123"/>
      <c r="BV480" s="10"/>
      <c r="BW480" s="10"/>
      <c r="BX480" s="10"/>
      <c r="BY480" s="10"/>
      <c r="BZ480" s="10"/>
    </row>
    <row r="481" spans="64:78">
      <c r="BL481" s="2"/>
      <c r="BM481" s="53" t="s">
        <v>491</v>
      </c>
      <c r="BN481" s="15"/>
      <c r="BO481" s="15"/>
      <c r="BP481" s="15"/>
      <c r="BQ481" s="10"/>
      <c r="BR481" s="15"/>
      <c r="BS481" s="123"/>
      <c r="BT481" s="123"/>
      <c r="BU481" s="123"/>
      <c r="BV481" s="10"/>
      <c r="BW481" s="10"/>
      <c r="BX481" s="10"/>
      <c r="BY481" s="10"/>
      <c r="BZ481" s="10"/>
    </row>
    <row r="482" spans="64:78">
      <c r="BL482" s="2"/>
      <c r="BM482" s="53" t="s">
        <v>492</v>
      </c>
      <c r="BN482" s="15"/>
      <c r="BO482" s="15"/>
      <c r="BP482" s="15"/>
      <c r="BQ482" s="10"/>
      <c r="BR482" s="15"/>
      <c r="BS482" s="123"/>
      <c r="BT482" s="123"/>
      <c r="BU482" s="123"/>
      <c r="BV482" s="10"/>
      <c r="BW482" s="10"/>
      <c r="BX482" s="10"/>
      <c r="BY482" s="10"/>
      <c r="BZ482" s="10"/>
    </row>
    <row r="483" spans="64:78">
      <c r="BL483" s="2"/>
      <c r="BM483" s="53" t="s">
        <v>493</v>
      </c>
      <c r="BN483" s="15"/>
      <c r="BO483" s="15"/>
      <c r="BP483" s="15"/>
      <c r="BQ483" s="10"/>
      <c r="BR483" s="15"/>
      <c r="BS483" s="123"/>
      <c r="BT483" s="123"/>
      <c r="BU483" s="123"/>
      <c r="BV483" s="10"/>
      <c r="BW483" s="10"/>
      <c r="BX483" s="10"/>
      <c r="BY483" s="10"/>
      <c r="BZ483" s="10"/>
    </row>
    <row r="484" spans="64:78">
      <c r="BL484" s="2"/>
      <c r="BM484" s="53" t="s">
        <v>494</v>
      </c>
      <c r="BN484" s="15"/>
      <c r="BO484" s="15"/>
      <c r="BP484" s="15"/>
      <c r="BQ484" s="10"/>
      <c r="BR484" s="15"/>
      <c r="BS484" s="123"/>
      <c r="BT484" s="123"/>
      <c r="BU484" s="123"/>
      <c r="BV484" s="10"/>
      <c r="BW484" s="10"/>
      <c r="BX484" s="10"/>
      <c r="BY484" s="10"/>
      <c r="BZ484" s="10"/>
    </row>
    <row r="485" spans="64:78">
      <c r="BL485" s="2"/>
      <c r="BM485" s="53" t="s">
        <v>495</v>
      </c>
      <c r="BN485" s="15"/>
      <c r="BO485" s="15"/>
      <c r="BP485" s="15"/>
      <c r="BQ485" s="10"/>
      <c r="BR485" s="15"/>
      <c r="BS485" s="123"/>
      <c r="BT485" s="123"/>
      <c r="BU485" s="123"/>
      <c r="BV485" s="10"/>
      <c r="BW485" s="10"/>
      <c r="BX485" s="10"/>
      <c r="BY485" s="10"/>
      <c r="BZ485" s="10"/>
    </row>
    <row r="486" spans="64:78">
      <c r="BL486" s="2"/>
      <c r="BM486" s="53" t="s">
        <v>496</v>
      </c>
      <c r="BN486" s="15"/>
      <c r="BO486" s="15"/>
      <c r="BP486" s="15"/>
      <c r="BQ486" s="10"/>
      <c r="BR486" s="15"/>
      <c r="BS486" s="123"/>
      <c r="BT486" s="123"/>
      <c r="BU486" s="123"/>
      <c r="BV486" s="10"/>
      <c r="BW486" s="10"/>
      <c r="BX486" s="10"/>
      <c r="BY486" s="10"/>
      <c r="BZ486" s="10"/>
    </row>
    <row r="487" spans="64:78">
      <c r="BL487" s="2"/>
      <c r="BM487" s="53" t="s">
        <v>497</v>
      </c>
      <c r="BN487" s="15"/>
      <c r="BO487" s="15"/>
      <c r="BP487" s="15"/>
      <c r="BQ487" s="10"/>
      <c r="BR487" s="15"/>
      <c r="BS487" s="123"/>
      <c r="BT487" s="123"/>
      <c r="BU487" s="123"/>
      <c r="BV487" s="10"/>
      <c r="BW487" s="10"/>
      <c r="BX487" s="10"/>
      <c r="BY487" s="10"/>
      <c r="BZ487" s="10"/>
    </row>
    <row r="488" spans="64:78">
      <c r="BL488" s="2"/>
      <c r="BM488" s="53" t="s">
        <v>498</v>
      </c>
      <c r="BN488" s="15"/>
      <c r="BO488" s="15"/>
      <c r="BP488" s="15"/>
      <c r="BQ488" s="10"/>
      <c r="BR488" s="15"/>
      <c r="BS488" s="123"/>
      <c r="BT488" s="123"/>
      <c r="BU488" s="123"/>
      <c r="BV488" s="10"/>
      <c r="BW488" s="10"/>
      <c r="BX488" s="10"/>
      <c r="BY488" s="10"/>
      <c r="BZ488" s="10"/>
    </row>
    <row r="489" spans="64:78">
      <c r="BL489" s="2"/>
      <c r="BM489" s="53" t="s">
        <v>499</v>
      </c>
      <c r="BN489" s="15"/>
      <c r="BO489" s="15"/>
      <c r="BP489" s="15"/>
      <c r="BQ489" s="10"/>
      <c r="BR489" s="15"/>
      <c r="BS489" s="123"/>
      <c r="BT489" s="123"/>
      <c r="BU489" s="123"/>
      <c r="BV489" s="10"/>
      <c r="BW489" s="10"/>
      <c r="BX489" s="10"/>
      <c r="BY489" s="10"/>
      <c r="BZ489" s="10"/>
    </row>
    <row r="490" spans="64:78">
      <c r="BL490" s="2"/>
      <c r="BM490" s="53" t="s">
        <v>500</v>
      </c>
      <c r="BN490" s="15"/>
      <c r="BO490" s="15"/>
      <c r="BP490" s="15"/>
      <c r="BQ490" s="10"/>
      <c r="BR490" s="15"/>
      <c r="BS490" s="123"/>
      <c r="BT490" s="123"/>
      <c r="BU490" s="123"/>
      <c r="BV490" s="10"/>
      <c r="BW490" s="10"/>
      <c r="BX490" s="10"/>
      <c r="BY490" s="10"/>
      <c r="BZ490" s="10"/>
    </row>
    <row r="491" spans="64:78">
      <c r="BL491" s="2"/>
      <c r="BM491" s="53" t="s">
        <v>501</v>
      </c>
      <c r="BN491" s="15"/>
      <c r="BO491" s="15"/>
      <c r="BP491" s="15"/>
      <c r="BQ491" s="10"/>
      <c r="BR491" s="15"/>
      <c r="BS491" s="123"/>
      <c r="BT491" s="123"/>
      <c r="BU491" s="123"/>
      <c r="BV491" s="10"/>
      <c r="BW491" s="10"/>
      <c r="BX491" s="10"/>
      <c r="BY491" s="10"/>
      <c r="BZ491" s="10"/>
    </row>
    <row r="492" spans="64:78">
      <c r="BL492" s="2"/>
      <c r="BM492" s="53" t="s">
        <v>502</v>
      </c>
      <c r="BN492" s="15"/>
      <c r="BO492" s="15"/>
      <c r="BP492" s="15"/>
      <c r="BQ492" s="10"/>
      <c r="BR492" s="15"/>
      <c r="BS492" s="123"/>
      <c r="BT492" s="123"/>
      <c r="BU492" s="123"/>
      <c r="BV492" s="10"/>
      <c r="BW492" s="10"/>
      <c r="BX492" s="10"/>
      <c r="BY492" s="10"/>
      <c r="BZ492" s="10"/>
    </row>
    <row r="493" spans="64:78">
      <c r="BL493" s="2"/>
      <c r="BM493" s="53" t="s">
        <v>503</v>
      </c>
      <c r="BN493" s="15"/>
      <c r="BO493" s="15"/>
      <c r="BP493" s="15"/>
      <c r="BQ493" s="10"/>
      <c r="BR493" s="15"/>
      <c r="BS493" s="123"/>
      <c r="BT493" s="123"/>
      <c r="BU493" s="123"/>
      <c r="BV493" s="10"/>
      <c r="BW493" s="10"/>
      <c r="BX493" s="10"/>
      <c r="BY493" s="10"/>
      <c r="BZ493" s="10"/>
    </row>
    <row r="494" spans="64:78">
      <c r="BL494" s="2"/>
      <c r="BM494" s="53" t="s">
        <v>504</v>
      </c>
      <c r="BN494" s="15"/>
      <c r="BO494" s="15"/>
      <c r="BP494" s="15"/>
      <c r="BQ494" s="10"/>
      <c r="BR494" s="15"/>
      <c r="BS494" s="123"/>
      <c r="BT494" s="123"/>
      <c r="BU494" s="123"/>
      <c r="BV494" s="10"/>
      <c r="BW494" s="10"/>
      <c r="BX494" s="10"/>
      <c r="BY494" s="10"/>
      <c r="BZ494" s="10"/>
    </row>
    <row r="495" spans="64:78">
      <c r="BL495" s="2"/>
      <c r="BM495" s="53" t="s">
        <v>505</v>
      </c>
      <c r="BN495" s="15"/>
      <c r="BO495" s="15"/>
      <c r="BP495" s="15"/>
      <c r="BQ495" s="10"/>
      <c r="BR495" s="15"/>
      <c r="BS495" s="123"/>
      <c r="BT495" s="123"/>
      <c r="BU495" s="123"/>
      <c r="BV495" s="10"/>
      <c r="BW495" s="10"/>
      <c r="BX495" s="10"/>
      <c r="BY495" s="10"/>
      <c r="BZ495" s="10"/>
    </row>
    <row r="496" spans="64:78">
      <c r="BL496" s="2"/>
      <c r="BM496" s="53" t="s">
        <v>506</v>
      </c>
      <c r="BN496" s="15"/>
      <c r="BO496" s="15"/>
      <c r="BP496" s="15"/>
      <c r="BQ496" s="10"/>
      <c r="BR496" s="15"/>
      <c r="BS496" s="123"/>
      <c r="BT496" s="123"/>
      <c r="BU496" s="123"/>
      <c r="BV496" s="10"/>
      <c r="BW496" s="10"/>
      <c r="BX496" s="10"/>
      <c r="BY496" s="10"/>
      <c r="BZ496" s="10"/>
    </row>
    <row r="497" spans="64:78">
      <c r="BL497" s="2"/>
      <c r="BM497" s="53" t="s">
        <v>507</v>
      </c>
      <c r="BN497" s="15"/>
      <c r="BO497" s="15"/>
      <c r="BP497" s="15"/>
      <c r="BQ497" s="10"/>
      <c r="BR497" s="15"/>
      <c r="BS497" s="123"/>
      <c r="BT497" s="123"/>
      <c r="BU497" s="123"/>
      <c r="BV497" s="10"/>
      <c r="BW497" s="10"/>
      <c r="BX497" s="10"/>
      <c r="BY497" s="10"/>
      <c r="BZ497" s="10"/>
    </row>
    <row r="498" spans="64:78">
      <c r="BL498" s="2"/>
      <c r="BM498" s="53" t="s">
        <v>508</v>
      </c>
      <c r="BN498" s="15"/>
      <c r="BO498" s="15"/>
      <c r="BP498" s="15"/>
      <c r="BQ498" s="10"/>
      <c r="BR498" s="15"/>
      <c r="BS498" s="123"/>
      <c r="BT498" s="123"/>
      <c r="BU498" s="123"/>
      <c r="BV498" s="10"/>
      <c r="BW498" s="10"/>
      <c r="BX498" s="10"/>
      <c r="BY498" s="10"/>
      <c r="BZ498" s="10"/>
    </row>
    <row r="499" spans="64:78">
      <c r="BL499" s="2"/>
      <c r="BM499" s="53" t="s">
        <v>509</v>
      </c>
      <c r="BN499" s="15"/>
      <c r="BO499" s="15"/>
      <c r="BP499" s="15"/>
      <c r="BQ499" s="10"/>
      <c r="BR499" s="15"/>
      <c r="BS499" s="123"/>
      <c r="BT499" s="123"/>
      <c r="BU499" s="123"/>
      <c r="BV499" s="10"/>
      <c r="BW499" s="10"/>
      <c r="BX499" s="10"/>
      <c r="BY499" s="10"/>
      <c r="BZ499" s="10"/>
    </row>
    <row r="500" spans="64:78">
      <c r="BL500" s="2"/>
      <c r="BM500" s="53" t="s">
        <v>510</v>
      </c>
      <c r="BN500" s="15"/>
      <c r="BO500" s="15"/>
      <c r="BP500" s="15"/>
      <c r="BQ500" s="10"/>
      <c r="BR500" s="15"/>
      <c r="BS500" s="123"/>
      <c r="BT500" s="123"/>
      <c r="BU500" s="123"/>
      <c r="BV500" s="10"/>
      <c r="BW500" s="10"/>
      <c r="BX500" s="10"/>
      <c r="BY500" s="10"/>
      <c r="BZ500" s="10"/>
    </row>
    <row r="501" spans="64:78">
      <c r="BL501" s="2"/>
      <c r="BM501" s="53" t="s">
        <v>511</v>
      </c>
      <c r="BN501" s="15"/>
      <c r="BO501" s="15"/>
      <c r="BP501" s="15"/>
      <c r="BQ501" s="10"/>
      <c r="BR501" s="15"/>
      <c r="BS501" s="123"/>
      <c r="BT501" s="123"/>
      <c r="BU501" s="123"/>
      <c r="BV501" s="10"/>
      <c r="BW501" s="10"/>
      <c r="BX501" s="10"/>
      <c r="BY501" s="10"/>
      <c r="BZ501" s="10"/>
    </row>
    <row r="502" spans="64:78">
      <c r="BL502" s="2"/>
      <c r="BM502" s="53" t="s">
        <v>512</v>
      </c>
      <c r="BN502" s="15"/>
      <c r="BO502" s="15"/>
      <c r="BP502" s="15"/>
      <c r="BQ502" s="10"/>
      <c r="BR502" s="15"/>
      <c r="BS502" s="123"/>
      <c r="BT502" s="123"/>
      <c r="BU502" s="123"/>
      <c r="BV502" s="10"/>
      <c r="BW502" s="10"/>
      <c r="BX502" s="10"/>
      <c r="BY502" s="10"/>
      <c r="BZ502" s="10"/>
    </row>
    <row r="503" spans="64:78">
      <c r="BL503" s="2"/>
      <c r="BM503" s="53" t="s">
        <v>513</v>
      </c>
      <c r="BN503" s="15"/>
      <c r="BO503" s="15"/>
      <c r="BP503" s="15"/>
      <c r="BQ503" s="10"/>
      <c r="BR503" s="15"/>
      <c r="BS503" s="123"/>
      <c r="BT503" s="123"/>
      <c r="BU503" s="123"/>
      <c r="BV503" s="10"/>
      <c r="BW503" s="10"/>
      <c r="BX503" s="10"/>
      <c r="BY503" s="10"/>
      <c r="BZ503" s="10"/>
    </row>
    <row r="504" spans="64:78">
      <c r="BL504" s="2"/>
      <c r="BM504" s="53" t="s">
        <v>514</v>
      </c>
      <c r="BN504" s="15"/>
      <c r="BO504" s="15"/>
      <c r="BP504" s="15"/>
      <c r="BQ504" s="10"/>
      <c r="BR504" s="15"/>
      <c r="BS504" s="123"/>
      <c r="BT504" s="123"/>
      <c r="BU504" s="123"/>
      <c r="BV504" s="10"/>
      <c r="BW504" s="10"/>
      <c r="BX504" s="10"/>
      <c r="BY504" s="10"/>
      <c r="BZ504" s="10"/>
    </row>
    <row r="505" spans="64:78">
      <c r="BL505" s="2"/>
      <c r="BM505" s="53" t="s">
        <v>515</v>
      </c>
      <c r="BN505" s="15"/>
      <c r="BO505" s="15"/>
      <c r="BP505" s="15"/>
      <c r="BQ505" s="10"/>
      <c r="BR505" s="15"/>
      <c r="BS505" s="123"/>
      <c r="BT505" s="123"/>
      <c r="BU505" s="123"/>
      <c r="BV505" s="10"/>
      <c r="BW505" s="10"/>
      <c r="BX505" s="10"/>
      <c r="BY505" s="10"/>
      <c r="BZ505" s="10"/>
    </row>
    <row r="506" spans="64:78">
      <c r="BL506" s="2"/>
      <c r="BM506" s="53" t="s">
        <v>516</v>
      </c>
      <c r="BN506" s="15"/>
      <c r="BO506" s="15"/>
      <c r="BP506" s="15"/>
      <c r="BQ506" s="10"/>
      <c r="BR506" s="15"/>
      <c r="BS506" s="123"/>
      <c r="BT506" s="123"/>
      <c r="BU506" s="123"/>
      <c r="BV506" s="10"/>
      <c r="BW506" s="10"/>
      <c r="BX506" s="10"/>
      <c r="BY506" s="10"/>
      <c r="BZ506" s="10"/>
    </row>
    <row r="507" spans="64:78">
      <c r="BL507" s="2"/>
      <c r="BM507" s="53" t="s">
        <v>517</v>
      </c>
      <c r="BN507" s="15"/>
      <c r="BO507" s="15"/>
      <c r="BP507" s="15"/>
      <c r="BQ507" s="10"/>
      <c r="BR507" s="15"/>
      <c r="BS507" s="123"/>
      <c r="BT507" s="123"/>
      <c r="BU507" s="123"/>
      <c r="BV507" s="10"/>
      <c r="BW507" s="10"/>
      <c r="BX507" s="10"/>
      <c r="BY507" s="10"/>
      <c r="BZ507" s="10"/>
    </row>
    <row r="508" spans="64:78">
      <c r="BL508" s="2"/>
      <c r="BM508" s="53" t="s">
        <v>518</v>
      </c>
      <c r="BN508" s="15"/>
      <c r="BO508" s="15"/>
      <c r="BP508" s="15"/>
      <c r="BQ508" s="10"/>
      <c r="BR508" s="15"/>
      <c r="BS508" s="123"/>
      <c r="BT508" s="123"/>
      <c r="BU508" s="123"/>
      <c r="BV508" s="10"/>
      <c r="BW508" s="10"/>
      <c r="BX508" s="10"/>
      <c r="BY508" s="10"/>
      <c r="BZ508" s="10"/>
    </row>
    <row r="509" spans="64:78">
      <c r="BL509" s="2"/>
      <c r="BM509" s="53" t="s">
        <v>519</v>
      </c>
      <c r="BN509" s="15"/>
      <c r="BO509" s="15"/>
      <c r="BP509" s="15"/>
      <c r="BQ509" s="10"/>
      <c r="BR509" s="15"/>
      <c r="BS509" s="123"/>
      <c r="BT509" s="123"/>
      <c r="BU509" s="123"/>
      <c r="BV509" s="10"/>
      <c r="BW509" s="10"/>
      <c r="BX509" s="10"/>
      <c r="BY509" s="10"/>
      <c r="BZ509" s="10"/>
    </row>
    <row r="510" spans="64:78">
      <c r="BL510" s="2"/>
      <c r="BM510" s="53" t="s">
        <v>520</v>
      </c>
      <c r="BN510" s="15"/>
      <c r="BO510" s="15"/>
      <c r="BP510" s="15"/>
      <c r="BQ510" s="10"/>
      <c r="BR510" s="15"/>
      <c r="BS510" s="123"/>
      <c r="BT510" s="123"/>
      <c r="BU510" s="123"/>
      <c r="BV510" s="10"/>
      <c r="BW510" s="10"/>
      <c r="BX510" s="10"/>
      <c r="BY510" s="10"/>
      <c r="BZ510" s="10"/>
    </row>
    <row r="511" spans="64:78">
      <c r="BL511" s="2"/>
      <c r="BM511" s="53" t="s">
        <v>521</v>
      </c>
      <c r="BN511" s="15"/>
      <c r="BO511" s="15"/>
      <c r="BP511" s="15"/>
      <c r="BQ511" s="10"/>
      <c r="BR511" s="15"/>
      <c r="BS511" s="123"/>
      <c r="BT511" s="123"/>
      <c r="BU511" s="123"/>
      <c r="BV511" s="10"/>
      <c r="BW511" s="10"/>
      <c r="BX511" s="10"/>
      <c r="BY511" s="10"/>
      <c r="BZ511" s="10"/>
    </row>
    <row r="512" spans="64:78">
      <c r="BL512" s="2"/>
      <c r="BM512" s="53" t="s">
        <v>522</v>
      </c>
      <c r="BN512" s="15"/>
      <c r="BO512" s="15"/>
      <c r="BP512" s="15"/>
      <c r="BQ512" s="10"/>
      <c r="BR512" s="15"/>
      <c r="BS512" s="123"/>
      <c r="BT512" s="123"/>
      <c r="BU512" s="123"/>
      <c r="BV512" s="10"/>
      <c r="BW512" s="10"/>
      <c r="BX512" s="10"/>
      <c r="BY512" s="10"/>
      <c r="BZ512" s="10"/>
    </row>
    <row r="513" spans="64:78">
      <c r="BL513" s="2"/>
      <c r="BM513" s="53" t="s">
        <v>523</v>
      </c>
      <c r="BN513" s="15"/>
      <c r="BO513" s="15"/>
      <c r="BP513" s="15"/>
      <c r="BQ513" s="10"/>
      <c r="BR513" s="15"/>
      <c r="BS513" s="123"/>
      <c r="BT513" s="123"/>
      <c r="BU513" s="123"/>
      <c r="BV513" s="10"/>
      <c r="BW513" s="10"/>
      <c r="BX513" s="10"/>
      <c r="BY513" s="10"/>
      <c r="BZ513" s="10"/>
    </row>
    <row r="514" spans="64:78">
      <c r="BL514" s="2"/>
      <c r="BM514" s="53" t="s">
        <v>524</v>
      </c>
      <c r="BN514" s="15"/>
      <c r="BO514" s="15"/>
      <c r="BP514" s="15"/>
      <c r="BQ514" s="10"/>
      <c r="BR514" s="15"/>
      <c r="BS514" s="123"/>
      <c r="BT514" s="123"/>
      <c r="BU514" s="123"/>
      <c r="BV514" s="10"/>
      <c r="BW514" s="10"/>
      <c r="BX514" s="10"/>
      <c r="BY514" s="10"/>
      <c r="BZ514" s="10"/>
    </row>
    <row r="515" spans="64:78">
      <c r="BL515" s="2"/>
      <c r="BM515" s="53" t="s">
        <v>525</v>
      </c>
      <c r="BN515" s="15"/>
      <c r="BO515" s="15"/>
      <c r="BP515" s="15"/>
      <c r="BQ515" s="10"/>
      <c r="BR515" s="15"/>
      <c r="BS515" s="123"/>
      <c r="BT515" s="123"/>
      <c r="BU515" s="123"/>
      <c r="BV515" s="10"/>
      <c r="BW515" s="10"/>
      <c r="BX515" s="10"/>
      <c r="BY515" s="10"/>
      <c r="BZ515" s="10"/>
    </row>
    <row r="516" spans="64:78">
      <c r="BL516" s="2"/>
      <c r="BM516" s="53" t="s">
        <v>526</v>
      </c>
      <c r="BN516" s="15"/>
      <c r="BO516" s="15"/>
      <c r="BP516" s="15"/>
      <c r="BQ516" s="10"/>
      <c r="BR516" s="15"/>
      <c r="BS516" s="123"/>
      <c r="BT516" s="123"/>
      <c r="BU516" s="123"/>
      <c r="BV516" s="10"/>
      <c r="BW516" s="10"/>
      <c r="BX516" s="10"/>
      <c r="BY516" s="10"/>
      <c r="BZ516" s="10"/>
    </row>
    <row r="517" spans="64:78">
      <c r="BL517" s="2"/>
      <c r="BM517" s="53" t="s">
        <v>527</v>
      </c>
      <c r="BN517" s="15"/>
      <c r="BO517" s="15"/>
      <c r="BP517" s="15"/>
      <c r="BQ517" s="10"/>
      <c r="BR517" s="15"/>
      <c r="BS517" s="123"/>
      <c r="BT517" s="123"/>
      <c r="BU517" s="123"/>
      <c r="BV517" s="10"/>
      <c r="BW517" s="10"/>
      <c r="BX517" s="10"/>
      <c r="BY517" s="10"/>
      <c r="BZ517" s="10"/>
    </row>
    <row r="518" spans="64:78">
      <c r="BL518" s="2"/>
      <c r="BM518" s="53" t="s">
        <v>528</v>
      </c>
      <c r="BN518" s="15"/>
      <c r="BO518" s="15"/>
      <c r="BP518" s="15"/>
      <c r="BQ518" s="10"/>
      <c r="BR518" s="15"/>
      <c r="BS518" s="123"/>
      <c r="BT518" s="123"/>
      <c r="BU518" s="123"/>
      <c r="BV518" s="10"/>
      <c r="BW518" s="10"/>
      <c r="BX518" s="10"/>
      <c r="BY518" s="10"/>
      <c r="BZ518" s="10"/>
    </row>
    <row r="519" spans="64:78">
      <c r="BL519" s="2"/>
      <c r="BM519" s="53" t="s">
        <v>529</v>
      </c>
      <c r="BN519" s="15"/>
      <c r="BO519" s="15"/>
      <c r="BP519" s="15"/>
      <c r="BQ519" s="10"/>
      <c r="BR519" s="15"/>
      <c r="BS519" s="123"/>
      <c r="BT519" s="123"/>
      <c r="BU519" s="123"/>
      <c r="BV519" s="10"/>
      <c r="BW519" s="10"/>
      <c r="BX519" s="10"/>
      <c r="BY519" s="10"/>
      <c r="BZ519" s="10"/>
    </row>
    <row r="520" spans="64:78">
      <c r="BL520" s="2"/>
      <c r="BM520" s="53" t="s">
        <v>530</v>
      </c>
      <c r="BN520" s="15"/>
      <c r="BO520" s="15"/>
      <c r="BP520" s="15"/>
      <c r="BQ520" s="10"/>
      <c r="BR520" s="15"/>
      <c r="BS520" s="123"/>
      <c r="BT520" s="123"/>
      <c r="BU520" s="123"/>
      <c r="BV520" s="10"/>
      <c r="BW520" s="10"/>
      <c r="BX520" s="10"/>
      <c r="BY520" s="10"/>
      <c r="BZ520" s="10"/>
    </row>
    <row r="521" spans="64:78">
      <c r="BL521" s="2"/>
      <c r="BM521" s="53" t="s">
        <v>531</v>
      </c>
      <c r="BN521" s="15"/>
      <c r="BO521" s="15"/>
      <c r="BP521" s="15"/>
      <c r="BQ521" s="10"/>
      <c r="BR521" s="15"/>
      <c r="BS521" s="123"/>
      <c r="BT521" s="123"/>
      <c r="BU521" s="123"/>
      <c r="BV521" s="10"/>
      <c r="BW521" s="10"/>
      <c r="BX521" s="10"/>
      <c r="BY521" s="10"/>
      <c r="BZ521" s="10"/>
    </row>
    <row r="522" spans="64:78">
      <c r="BL522" s="2"/>
      <c r="BM522" s="53" t="s">
        <v>532</v>
      </c>
      <c r="BN522" s="15"/>
      <c r="BO522" s="15"/>
      <c r="BP522" s="15"/>
      <c r="BQ522" s="10"/>
      <c r="BR522" s="15"/>
      <c r="BS522" s="123"/>
      <c r="BT522" s="123"/>
      <c r="BU522" s="123"/>
      <c r="BV522" s="10"/>
      <c r="BW522" s="10"/>
      <c r="BX522" s="10"/>
      <c r="BY522" s="10"/>
      <c r="BZ522" s="10"/>
    </row>
    <row r="523" spans="64:78">
      <c r="BL523" s="2"/>
      <c r="BM523" s="53" t="s">
        <v>533</v>
      </c>
      <c r="BN523" s="15"/>
      <c r="BO523" s="15"/>
      <c r="BP523" s="15"/>
      <c r="BQ523" s="10"/>
      <c r="BR523" s="15"/>
      <c r="BS523" s="123"/>
      <c r="BT523" s="123"/>
      <c r="BU523" s="123"/>
      <c r="BV523" s="10"/>
      <c r="BW523" s="10"/>
      <c r="BX523" s="10"/>
      <c r="BY523" s="10"/>
      <c r="BZ523" s="10"/>
    </row>
    <row r="524" spans="64:78">
      <c r="BL524" s="2"/>
      <c r="BM524" s="53" t="s">
        <v>534</v>
      </c>
      <c r="BN524" s="15"/>
      <c r="BO524" s="15"/>
      <c r="BP524" s="15"/>
      <c r="BQ524" s="10"/>
      <c r="BR524" s="15"/>
      <c r="BS524" s="123"/>
      <c r="BT524" s="123"/>
      <c r="BU524" s="123"/>
      <c r="BV524" s="10"/>
      <c r="BW524" s="10"/>
      <c r="BX524" s="10"/>
      <c r="BY524" s="10"/>
      <c r="BZ524" s="10"/>
    </row>
    <row r="525" spans="64:78">
      <c r="BL525" s="2"/>
      <c r="BM525" s="53" t="s">
        <v>535</v>
      </c>
      <c r="BN525" s="15"/>
      <c r="BO525" s="15"/>
      <c r="BP525" s="15"/>
      <c r="BQ525" s="10"/>
      <c r="BR525" s="15"/>
      <c r="BS525" s="123"/>
      <c r="BT525" s="123"/>
      <c r="BU525" s="123"/>
      <c r="BV525" s="10"/>
      <c r="BW525" s="10"/>
      <c r="BX525" s="10"/>
      <c r="BY525" s="10"/>
      <c r="BZ525" s="10"/>
    </row>
    <row r="526" spans="64:78">
      <c r="BL526" s="2"/>
      <c r="BM526" s="53" t="s">
        <v>536</v>
      </c>
      <c r="BN526" s="15"/>
      <c r="BO526" s="15"/>
      <c r="BP526" s="15"/>
      <c r="BQ526" s="10"/>
      <c r="BR526" s="15"/>
      <c r="BS526" s="123"/>
      <c r="BT526" s="123"/>
      <c r="BU526" s="123"/>
      <c r="BV526" s="10"/>
      <c r="BW526" s="10"/>
      <c r="BX526" s="10"/>
      <c r="BY526" s="10"/>
      <c r="BZ526" s="10"/>
    </row>
    <row r="527" spans="64:78">
      <c r="BL527" s="2"/>
      <c r="BM527" s="53" t="s">
        <v>537</v>
      </c>
      <c r="BN527" s="15"/>
      <c r="BO527" s="15"/>
      <c r="BP527" s="15"/>
      <c r="BQ527" s="10"/>
      <c r="BR527" s="15"/>
      <c r="BS527" s="123"/>
      <c r="BT527" s="123"/>
      <c r="BU527" s="123"/>
      <c r="BV527" s="10"/>
      <c r="BW527" s="10"/>
      <c r="BX527" s="10"/>
      <c r="BY527" s="10"/>
      <c r="BZ527" s="10"/>
    </row>
    <row r="528" spans="64:78">
      <c r="BL528" s="2"/>
      <c r="BM528" s="53" t="s">
        <v>538</v>
      </c>
      <c r="BN528" s="15"/>
      <c r="BO528" s="15"/>
      <c r="BP528" s="15"/>
      <c r="BQ528" s="10"/>
      <c r="BR528" s="15"/>
      <c r="BS528" s="123"/>
      <c r="BT528" s="123"/>
      <c r="BU528" s="123"/>
      <c r="BV528" s="10"/>
      <c r="BW528" s="10"/>
      <c r="BX528" s="10"/>
      <c r="BY528" s="10"/>
      <c r="BZ528" s="10"/>
    </row>
    <row r="529" spans="64:78">
      <c r="BL529" s="2"/>
      <c r="BM529" s="53" t="s">
        <v>539</v>
      </c>
      <c r="BN529" s="15"/>
      <c r="BO529" s="15"/>
      <c r="BP529" s="15"/>
      <c r="BQ529" s="10"/>
      <c r="BR529" s="15"/>
      <c r="BS529" s="123"/>
      <c r="BT529" s="123"/>
      <c r="BU529" s="123"/>
      <c r="BV529" s="10"/>
      <c r="BW529" s="10"/>
      <c r="BX529" s="10"/>
      <c r="BY529" s="10"/>
      <c r="BZ529" s="10"/>
    </row>
    <row r="530" spans="64:78">
      <c r="BL530" s="2"/>
      <c r="BM530" s="53" t="s">
        <v>540</v>
      </c>
      <c r="BN530" s="15"/>
      <c r="BO530" s="15"/>
      <c r="BP530" s="15"/>
      <c r="BQ530" s="10"/>
      <c r="BR530" s="15"/>
      <c r="BS530" s="123"/>
      <c r="BT530" s="123"/>
      <c r="BU530" s="123"/>
      <c r="BV530" s="10"/>
      <c r="BW530" s="10"/>
      <c r="BX530" s="10"/>
      <c r="BY530" s="10"/>
      <c r="BZ530" s="10"/>
    </row>
    <row r="531" spans="64:78">
      <c r="BL531" s="2"/>
      <c r="BM531" s="53" t="s">
        <v>541</v>
      </c>
      <c r="BN531" s="15"/>
      <c r="BO531" s="15"/>
      <c r="BP531" s="15"/>
      <c r="BQ531" s="10"/>
      <c r="BR531" s="15"/>
      <c r="BS531" s="123"/>
      <c r="BT531" s="123"/>
      <c r="BU531" s="123"/>
      <c r="BV531" s="10"/>
      <c r="BW531" s="10"/>
      <c r="BX531" s="10"/>
      <c r="BY531" s="10"/>
      <c r="BZ531" s="10"/>
    </row>
    <row r="532" spans="64:78">
      <c r="BL532" s="2"/>
      <c r="BM532" s="53" t="s">
        <v>542</v>
      </c>
      <c r="BN532" s="15"/>
      <c r="BO532" s="15"/>
      <c r="BP532" s="15"/>
      <c r="BQ532" s="10"/>
      <c r="BR532" s="15"/>
      <c r="BS532" s="123"/>
      <c r="BT532" s="123"/>
      <c r="BU532" s="123"/>
      <c r="BV532" s="10"/>
      <c r="BW532" s="10"/>
      <c r="BX532" s="10"/>
      <c r="BY532" s="10"/>
      <c r="BZ532" s="10"/>
    </row>
    <row r="533" spans="64:78">
      <c r="BL533" s="2"/>
      <c r="BM533" s="53" t="s">
        <v>543</v>
      </c>
      <c r="BN533" s="15"/>
      <c r="BO533" s="15"/>
      <c r="BP533" s="15"/>
      <c r="BQ533" s="10"/>
      <c r="BR533" s="15"/>
      <c r="BS533" s="123"/>
      <c r="BT533" s="123"/>
      <c r="BU533" s="123"/>
      <c r="BV533" s="10"/>
      <c r="BW533" s="10"/>
      <c r="BX533" s="10"/>
      <c r="BY533" s="10"/>
      <c r="BZ533" s="10"/>
    </row>
    <row r="534" spans="64:78">
      <c r="BL534" s="2"/>
      <c r="BM534" s="53" t="s">
        <v>544</v>
      </c>
      <c r="BN534" s="15"/>
      <c r="BO534" s="15"/>
      <c r="BP534" s="15"/>
      <c r="BQ534" s="10"/>
      <c r="BR534" s="15"/>
      <c r="BS534" s="123"/>
      <c r="BT534" s="123"/>
      <c r="BU534" s="123"/>
      <c r="BV534" s="10"/>
      <c r="BW534" s="10"/>
      <c r="BX534" s="10"/>
      <c r="BY534" s="10"/>
      <c r="BZ534" s="10"/>
    </row>
    <row r="535" spans="64:78">
      <c r="BL535" s="2"/>
      <c r="BM535" s="53" t="s">
        <v>545</v>
      </c>
      <c r="BN535" s="15"/>
      <c r="BO535" s="15"/>
      <c r="BP535" s="15"/>
      <c r="BQ535" s="10"/>
      <c r="BR535" s="15"/>
      <c r="BS535" s="123"/>
      <c r="BT535" s="123"/>
      <c r="BU535" s="123"/>
      <c r="BV535" s="10"/>
      <c r="BW535" s="10"/>
      <c r="BX535" s="10"/>
      <c r="BY535" s="10"/>
      <c r="BZ535" s="10"/>
    </row>
    <row r="536" spans="64:78">
      <c r="BL536" s="2"/>
      <c r="BM536" s="53" t="s">
        <v>546</v>
      </c>
      <c r="BN536" s="15"/>
      <c r="BO536" s="15"/>
      <c r="BP536" s="15"/>
      <c r="BQ536" s="10"/>
      <c r="BR536" s="15"/>
      <c r="BS536" s="123"/>
      <c r="BT536" s="123"/>
      <c r="BU536" s="123"/>
      <c r="BV536" s="10"/>
      <c r="BW536" s="10"/>
      <c r="BX536" s="10"/>
      <c r="BY536" s="10"/>
      <c r="BZ536" s="10"/>
    </row>
    <row r="537" spans="64:78">
      <c r="BL537" s="2"/>
      <c r="BM537" s="53" t="s">
        <v>547</v>
      </c>
      <c r="BN537" s="15"/>
      <c r="BO537" s="15"/>
      <c r="BP537" s="15"/>
      <c r="BQ537" s="10"/>
      <c r="BR537" s="15"/>
      <c r="BS537" s="123"/>
      <c r="BT537" s="123"/>
      <c r="BU537" s="123"/>
      <c r="BV537" s="10"/>
      <c r="BW537" s="10"/>
      <c r="BX537" s="10"/>
      <c r="BY537" s="10"/>
      <c r="BZ537" s="10"/>
    </row>
    <row r="538" spans="64:78">
      <c r="BL538" s="2"/>
      <c r="BM538" s="53" t="s">
        <v>548</v>
      </c>
      <c r="BN538" s="15"/>
      <c r="BO538" s="15"/>
      <c r="BP538" s="15"/>
      <c r="BQ538" s="10"/>
      <c r="BR538" s="15"/>
      <c r="BS538" s="123"/>
      <c r="BT538" s="123"/>
      <c r="BU538" s="123"/>
      <c r="BV538" s="10"/>
      <c r="BW538" s="10"/>
      <c r="BX538" s="10"/>
      <c r="BY538" s="10"/>
      <c r="BZ538" s="10"/>
    </row>
    <row r="539" spans="64:78">
      <c r="BL539" s="2"/>
      <c r="BM539" s="53" t="s">
        <v>549</v>
      </c>
      <c r="BN539" s="15"/>
      <c r="BO539" s="15"/>
      <c r="BP539" s="15"/>
      <c r="BQ539" s="10"/>
      <c r="BR539" s="15"/>
      <c r="BS539" s="123"/>
      <c r="BT539" s="123"/>
      <c r="BU539" s="123"/>
      <c r="BV539" s="10"/>
      <c r="BW539" s="10"/>
      <c r="BX539" s="10"/>
      <c r="BY539" s="10"/>
      <c r="BZ539" s="10"/>
    </row>
    <row r="540" spans="64:78">
      <c r="BL540" s="2"/>
      <c r="BM540" s="53" t="s">
        <v>550</v>
      </c>
      <c r="BN540" s="15"/>
      <c r="BO540" s="15"/>
      <c r="BP540" s="15"/>
      <c r="BQ540" s="10"/>
      <c r="BR540" s="15"/>
      <c r="BS540" s="123"/>
      <c r="BT540" s="123"/>
      <c r="BU540" s="123"/>
      <c r="BV540" s="10"/>
      <c r="BW540" s="10"/>
      <c r="BX540" s="10"/>
      <c r="BY540" s="10"/>
      <c r="BZ540" s="10"/>
    </row>
    <row r="541" spans="64:78">
      <c r="BL541" s="2"/>
      <c r="BM541" s="53" t="s">
        <v>551</v>
      </c>
      <c r="BN541" s="15"/>
      <c r="BO541" s="15"/>
      <c r="BP541" s="15"/>
      <c r="BQ541" s="10"/>
      <c r="BR541" s="15"/>
      <c r="BS541" s="123"/>
      <c r="BT541" s="123"/>
      <c r="BU541" s="123"/>
      <c r="BV541" s="10"/>
      <c r="BW541" s="10"/>
      <c r="BX541" s="10"/>
      <c r="BY541" s="10"/>
      <c r="BZ541" s="10"/>
    </row>
    <row r="542" spans="64:78">
      <c r="BL542" s="2"/>
      <c r="BM542" s="53" t="s">
        <v>552</v>
      </c>
      <c r="BN542" s="15"/>
      <c r="BO542" s="15"/>
      <c r="BP542" s="15"/>
      <c r="BQ542" s="10"/>
      <c r="BR542" s="15"/>
      <c r="BS542" s="123"/>
      <c r="BT542" s="123"/>
      <c r="BU542" s="123"/>
      <c r="BV542" s="10"/>
      <c r="BW542" s="10"/>
      <c r="BX542" s="10"/>
      <c r="BY542" s="10"/>
      <c r="BZ542" s="10"/>
    </row>
    <row r="543" spans="64:78">
      <c r="BL543" s="2"/>
      <c r="BM543" s="53" t="s">
        <v>553</v>
      </c>
      <c r="BN543" s="15"/>
      <c r="BO543" s="15"/>
      <c r="BP543" s="15"/>
      <c r="BQ543" s="10"/>
      <c r="BR543" s="15"/>
      <c r="BS543" s="123"/>
      <c r="BT543" s="123"/>
      <c r="BU543" s="123"/>
      <c r="BV543" s="10"/>
      <c r="BW543" s="10"/>
      <c r="BX543" s="10"/>
      <c r="BY543" s="10"/>
      <c r="BZ543" s="10"/>
    </row>
    <row r="544" spans="64:78">
      <c r="BL544" s="2"/>
      <c r="BM544" s="53" t="s">
        <v>554</v>
      </c>
      <c r="BN544" s="15"/>
      <c r="BO544" s="15"/>
      <c r="BP544" s="15"/>
      <c r="BQ544" s="10"/>
      <c r="BR544" s="15"/>
      <c r="BS544" s="123"/>
      <c r="BT544" s="123"/>
      <c r="BU544" s="123"/>
      <c r="BV544" s="10"/>
      <c r="BW544" s="10"/>
      <c r="BX544" s="10"/>
      <c r="BY544" s="10"/>
      <c r="BZ544" s="10"/>
    </row>
    <row r="545" spans="64:78">
      <c r="BL545" s="2"/>
      <c r="BM545" s="53" t="s">
        <v>555</v>
      </c>
      <c r="BN545" s="15"/>
      <c r="BO545" s="15"/>
      <c r="BP545" s="15"/>
      <c r="BQ545" s="10"/>
      <c r="BR545" s="15"/>
      <c r="BS545" s="123"/>
      <c r="BT545" s="123"/>
      <c r="BU545" s="123"/>
      <c r="BV545" s="10"/>
      <c r="BW545" s="10"/>
      <c r="BX545" s="10"/>
      <c r="BY545" s="10"/>
      <c r="BZ545" s="10"/>
    </row>
    <row r="546" spans="64:78">
      <c r="BL546" s="2"/>
      <c r="BM546" s="53" t="s">
        <v>556</v>
      </c>
      <c r="BN546" s="15"/>
      <c r="BO546" s="15"/>
      <c r="BP546" s="15"/>
      <c r="BQ546" s="10"/>
      <c r="BR546" s="15"/>
      <c r="BS546" s="123"/>
      <c r="BT546" s="123"/>
      <c r="BU546" s="123"/>
      <c r="BV546" s="10"/>
      <c r="BW546" s="10"/>
      <c r="BX546" s="10"/>
      <c r="BY546" s="10"/>
      <c r="BZ546" s="10"/>
    </row>
    <row r="547" spans="64:78">
      <c r="BL547" s="2"/>
      <c r="BM547" s="53" t="s">
        <v>557</v>
      </c>
      <c r="BN547" s="15"/>
      <c r="BO547" s="15"/>
      <c r="BP547" s="15"/>
      <c r="BQ547" s="10"/>
      <c r="BR547" s="15"/>
      <c r="BS547" s="123"/>
      <c r="BT547" s="123"/>
      <c r="BU547" s="123"/>
      <c r="BV547" s="10"/>
      <c r="BW547" s="10"/>
      <c r="BX547" s="10"/>
      <c r="BY547" s="10"/>
      <c r="BZ547" s="10"/>
    </row>
    <row r="548" spans="64:78">
      <c r="BL548" s="2"/>
      <c r="BM548" s="53" t="s">
        <v>558</v>
      </c>
      <c r="BN548" s="15"/>
      <c r="BO548" s="15"/>
      <c r="BP548" s="15"/>
      <c r="BQ548" s="10"/>
      <c r="BR548" s="15"/>
      <c r="BS548" s="123"/>
      <c r="BT548" s="123"/>
      <c r="BU548" s="123"/>
      <c r="BV548" s="10"/>
      <c r="BW548" s="10"/>
      <c r="BX548" s="10"/>
      <c r="BY548" s="10"/>
      <c r="BZ548" s="10"/>
    </row>
    <row r="549" spans="64:78">
      <c r="BL549" s="2"/>
      <c r="BM549" s="53" t="s">
        <v>559</v>
      </c>
      <c r="BN549" s="15"/>
      <c r="BO549" s="15"/>
      <c r="BP549" s="15"/>
      <c r="BQ549" s="10"/>
      <c r="BR549" s="15"/>
      <c r="BS549" s="123"/>
      <c r="BT549" s="123"/>
      <c r="BU549" s="123"/>
      <c r="BV549" s="10"/>
      <c r="BW549" s="10"/>
      <c r="BX549" s="10"/>
      <c r="BY549" s="10"/>
      <c r="BZ549" s="10"/>
    </row>
    <row r="550" spans="64:78">
      <c r="BL550" s="2"/>
      <c r="BM550" s="53" t="s">
        <v>560</v>
      </c>
      <c r="BN550" s="15"/>
      <c r="BO550" s="15"/>
      <c r="BP550" s="15"/>
      <c r="BQ550" s="10"/>
      <c r="BR550" s="15"/>
      <c r="BS550" s="123"/>
      <c r="BT550" s="123"/>
      <c r="BU550" s="123"/>
      <c r="BV550" s="10"/>
      <c r="BW550" s="10"/>
      <c r="BX550" s="10"/>
      <c r="BY550" s="10"/>
      <c r="BZ550" s="10"/>
    </row>
    <row r="551" spans="64:78">
      <c r="BL551" s="2"/>
      <c r="BM551" s="53" t="s">
        <v>561</v>
      </c>
      <c r="BN551" s="15"/>
      <c r="BO551" s="15"/>
      <c r="BP551" s="15"/>
      <c r="BQ551" s="10"/>
      <c r="BR551" s="15"/>
      <c r="BS551" s="123"/>
      <c r="BT551" s="123"/>
      <c r="BU551" s="123"/>
      <c r="BV551" s="10"/>
      <c r="BW551" s="10"/>
      <c r="BX551" s="10"/>
      <c r="BY551" s="10"/>
      <c r="BZ551" s="10"/>
    </row>
    <row r="552" spans="64:78">
      <c r="BL552" s="2"/>
      <c r="BM552" s="53" t="s">
        <v>562</v>
      </c>
      <c r="BN552" s="15"/>
      <c r="BO552" s="15"/>
      <c r="BP552" s="15"/>
      <c r="BQ552" s="10"/>
      <c r="BR552" s="15"/>
      <c r="BS552" s="123"/>
      <c r="BT552" s="123"/>
      <c r="BU552" s="123"/>
      <c r="BV552" s="10"/>
      <c r="BW552" s="10"/>
      <c r="BX552" s="10"/>
      <c r="BY552" s="10"/>
      <c r="BZ552" s="10"/>
    </row>
    <row r="553" spans="64:78">
      <c r="BL553" s="2"/>
      <c r="BM553" s="53" t="s">
        <v>563</v>
      </c>
      <c r="BN553" s="15"/>
      <c r="BO553" s="15"/>
      <c r="BP553" s="15"/>
      <c r="BQ553" s="10"/>
      <c r="BR553" s="15"/>
      <c r="BS553" s="123"/>
      <c r="BT553" s="123"/>
      <c r="BU553" s="123"/>
      <c r="BV553" s="10"/>
      <c r="BW553" s="10"/>
      <c r="BX553" s="10"/>
      <c r="BY553" s="10"/>
      <c r="BZ553" s="10"/>
    </row>
    <row r="554" spans="64:78">
      <c r="BL554" s="2"/>
      <c r="BM554" s="53" t="s">
        <v>564</v>
      </c>
      <c r="BN554" s="15"/>
      <c r="BO554" s="15"/>
      <c r="BP554" s="15"/>
      <c r="BQ554" s="10"/>
      <c r="BR554" s="15"/>
      <c r="BS554" s="123"/>
      <c r="BT554" s="123"/>
      <c r="BU554" s="123"/>
      <c r="BV554" s="10"/>
      <c r="BW554" s="10"/>
      <c r="BX554" s="10"/>
      <c r="BY554" s="10"/>
      <c r="BZ554" s="10"/>
    </row>
    <row r="555" spans="64:78">
      <c r="BL555" s="2"/>
      <c r="BM555" s="53" t="s">
        <v>565</v>
      </c>
      <c r="BN555" s="15"/>
      <c r="BO555" s="15"/>
      <c r="BP555" s="15"/>
      <c r="BQ555" s="10"/>
      <c r="BR555" s="15"/>
      <c r="BS555" s="123"/>
      <c r="BT555" s="123"/>
      <c r="BU555" s="123"/>
      <c r="BV555" s="10"/>
      <c r="BW555" s="10"/>
      <c r="BX555" s="10"/>
      <c r="BY555" s="10"/>
      <c r="BZ555" s="10"/>
    </row>
    <row r="556" spans="64:78">
      <c r="BL556" s="2"/>
      <c r="BM556" s="53" t="s">
        <v>566</v>
      </c>
      <c r="BN556" s="15"/>
      <c r="BO556" s="15"/>
      <c r="BP556" s="15"/>
      <c r="BQ556" s="10"/>
      <c r="BR556" s="15"/>
      <c r="BS556" s="123"/>
      <c r="BT556" s="123"/>
      <c r="BU556" s="123"/>
      <c r="BV556" s="10"/>
      <c r="BW556" s="10"/>
      <c r="BX556" s="10"/>
      <c r="BY556" s="10"/>
      <c r="BZ556" s="10"/>
    </row>
    <row r="557" spans="64:78">
      <c r="BL557" s="2"/>
      <c r="BM557" s="53" t="s">
        <v>567</v>
      </c>
      <c r="BN557" s="15"/>
      <c r="BO557" s="15"/>
      <c r="BP557" s="15"/>
      <c r="BQ557" s="10"/>
      <c r="BR557" s="15"/>
      <c r="BS557" s="123"/>
      <c r="BT557" s="123"/>
      <c r="BU557" s="123"/>
      <c r="BV557" s="10"/>
      <c r="BW557" s="10"/>
      <c r="BX557" s="10"/>
      <c r="BY557" s="10"/>
      <c r="BZ557" s="10"/>
    </row>
    <row r="558" spans="64:78">
      <c r="BL558" s="2"/>
      <c r="BM558" s="53" t="s">
        <v>568</v>
      </c>
      <c r="BN558" s="15"/>
      <c r="BO558" s="15"/>
      <c r="BP558" s="15"/>
      <c r="BQ558" s="10"/>
      <c r="BR558" s="15"/>
      <c r="BS558" s="123"/>
      <c r="BT558" s="123"/>
      <c r="BU558" s="123"/>
      <c r="BV558" s="10"/>
      <c r="BW558" s="10"/>
      <c r="BX558" s="10"/>
      <c r="BY558" s="10"/>
      <c r="BZ558" s="10"/>
    </row>
    <row r="559" spans="64:78">
      <c r="BL559" s="2"/>
      <c r="BM559" s="53" t="s">
        <v>569</v>
      </c>
      <c r="BN559" s="15"/>
      <c r="BO559" s="15"/>
      <c r="BP559" s="15"/>
      <c r="BQ559" s="10"/>
      <c r="BR559" s="15"/>
      <c r="BS559" s="123"/>
      <c r="BT559" s="123"/>
      <c r="BU559" s="123"/>
      <c r="BV559" s="10"/>
      <c r="BW559" s="10"/>
      <c r="BX559" s="10"/>
      <c r="BY559" s="10"/>
      <c r="BZ559" s="10"/>
    </row>
    <row r="560" spans="64:78">
      <c r="BL560" s="2"/>
      <c r="BM560" s="53" t="s">
        <v>570</v>
      </c>
      <c r="BN560" s="15"/>
      <c r="BO560" s="15"/>
      <c r="BP560" s="15"/>
      <c r="BQ560" s="10"/>
      <c r="BR560" s="15"/>
      <c r="BS560" s="123"/>
      <c r="BT560" s="123"/>
      <c r="BU560" s="123"/>
      <c r="BV560" s="10"/>
      <c r="BW560" s="10"/>
      <c r="BX560" s="10"/>
      <c r="BY560" s="10"/>
      <c r="BZ560" s="10"/>
    </row>
    <row r="561" spans="64:78">
      <c r="BL561" s="2"/>
      <c r="BM561" s="53" t="s">
        <v>571</v>
      </c>
      <c r="BN561" s="15"/>
      <c r="BO561" s="15"/>
      <c r="BP561" s="15"/>
      <c r="BQ561" s="10"/>
      <c r="BR561" s="15"/>
      <c r="BS561" s="123"/>
      <c r="BT561" s="123"/>
      <c r="BU561" s="123"/>
      <c r="BV561" s="10"/>
      <c r="BW561" s="10"/>
      <c r="BX561" s="10"/>
      <c r="BY561" s="10"/>
      <c r="BZ561" s="10"/>
    </row>
    <row r="562" spans="64:78">
      <c r="BL562" s="2"/>
      <c r="BM562" s="53" t="s">
        <v>572</v>
      </c>
      <c r="BN562" s="15"/>
      <c r="BO562" s="15"/>
      <c r="BP562" s="15"/>
      <c r="BQ562" s="10"/>
      <c r="BR562" s="15"/>
      <c r="BS562" s="123"/>
      <c r="BT562" s="123"/>
      <c r="BU562" s="123"/>
      <c r="BV562" s="10"/>
      <c r="BW562" s="10"/>
      <c r="BX562" s="10"/>
      <c r="BY562" s="10"/>
      <c r="BZ562" s="10"/>
    </row>
    <row r="563" spans="64:78">
      <c r="BL563" s="2"/>
      <c r="BM563" s="53" t="s">
        <v>573</v>
      </c>
      <c r="BN563" s="15"/>
      <c r="BO563" s="15"/>
      <c r="BP563" s="15"/>
      <c r="BQ563" s="10"/>
      <c r="BR563" s="15"/>
      <c r="BS563" s="123"/>
      <c r="BT563" s="123"/>
      <c r="BU563" s="123"/>
      <c r="BV563" s="10"/>
      <c r="BW563" s="10"/>
      <c r="BX563" s="10"/>
      <c r="BY563" s="10"/>
      <c r="BZ563" s="10"/>
    </row>
    <row r="564" spans="64:78">
      <c r="BL564" s="2"/>
      <c r="BM564" s="53" t="s">
        <v>574</v>
      </c>
      <c r="BN564" s="15"/>
      <c r="BO564" s="15"/>
      <c r="BP564" s="15"/>
      <c r="BQ564" s="10"/>
      <c r="BR564" s="15"/>
      <c r="BS564" s="123"/>
      <c r="BT564" s="123"/>
      <c r="BU564" s="123"/>
      <c r="BV564" s="10"/>
      <c r="BW564" s="10"/>
      <c r="BX564" s="10"/>
      <c r="BY564" s="10"/>
      <c r="BZ564" s="10"/>
    </row>
    <row r="565" spans="64:78">
      <c r="BL565" s="2"/>
      <c r="BM565" s="53" t="s">
        <v>575</v>
      </c>
      <c r="BN565" s="15"/>
      <c r="BO565" s="15"/>
      <c r="BP565" s="15"/>
      <c r="BQ565" s="10"/>
      <c r="BR565" s="15"/>
      <c r="BS565" s="123"/>
      <c r="BT565" s="123"/>
      <c r="BU565" s="123"/>
      <c r="BV565" s="10"/>
      <c r="BW565" s="10"/>
      <c r="BX565" s="10"/>
      <c r="BY565" s="10"/>
      <c r="BZ565" s="10"/>
    </row>
    <row r="566" spans="64:78">
      <c r="BL566" s="2"/>
      <c r="BM566" s="53" t="s">
        <v>576</v>
      </c>
      <c r="BN566" s="15"/>
      <c r="BO566" s="15"/>
      <c r="BP566" s="15"/>
      <c r="BQ566" s="10"/>
      <c r="BR566" s="15"/>
      <c r="BS566" s="123"/>
      <c r="BT566" s="123"/>
      <c r="BU566" s="123"/>
      <c r="BV566" s="10"/>
      <c r="BW566" s="10"/>
      <c r="BX566" s="10"/>
      <c r="BY566" s="10"/>
      <c r="BZ566" s="10"/>
    </row>
    <row r="567" spans="64:78">
      <c r="BL567" s="2"/>
      <c r="BM567" s="53" t="s">
        <v>577</v>
      </c>
      <c r="BN567" s="15"/>
      <c r="BO567" s="15"/>
      <c r="BP567" s="15"/>
      <c r="BQ567" s="10"/>
      <c r="BR567" s="15"/>
      <c r="BS567" s="123"/>
      <c r="BT567" s="123"/>
      <c r="BU567" s="123"/>
      <c r="BV567" s="10"/>
      <c r="BW567" s="10"/>
      <c r="BX567" s="10"/>
      <c r="BY567" s="10"/>
      <c r="BZ567" s="10"/>
    </row>
    <row r="568" spans="64:78">
      <c r="BL568" s="2"/>
      <c r="BM568" s="53" t="s">
        <v>578</v>
      </c>
      <c r="BN568" s="15"/>
      <c r="BO568" s="15"/>
      <c r="BP568" s="15"/>
      <c r="BQ568" s="10"/>
      <c r="BR568" s="15"/>
      <c r="BS568" s="123"/>
      <c r="BT568" s="123"/>
      <c r="BU568" s="123"/>
      <c r="BV568" s="10"/>
      <c r="BW568" s="10"/>
      <c r="BX568" s="10"/>
      <c r="BY568" s="10"/>
      <c r="BZ568" s="10"/>
    </row>
    <row r="569" spans="64:78">
      <c r="BL569" s="2"/>
      <c r="BM569" s="53" t="s">
        <v>579</v>
      </c>
      <c r="BN569" s="15"/>
      <c r="BO569" s="15"/>
      <c r="BP569" s="15"/>
      <c r="BQ569" s="10"/>
      <c r="BR569" s="15"/>
      <c r="BS569" s="123"/>
      <c r="BT569" s="123"/>
      <c r="BU569" s="123"/>
      <c r="BV569" s="10"/>
      <c r="BW569" s="10"/>
      <c r="BX569" s="10"/>
      <c r="BY569" s="10"/>
      <c r="BZ569" s="10"/>
    </row>
    <row r="570" spans="64:78">
      <c r="BL570" s="2"/>
      <c r="BM570" s="53" t="s">
        <v>580</v>
      </c>
      <c r="BN570" s="15"/>
      <c r="BO570" s="15"/>
      <c r="BP570" s="15"/>
      <c r="BQ570" s="10"/>
      <c r="BR570" s="15"/>
      <c r="BS570" s="123"/>
      <c r="BT570" s="123"/>
      <c r="BU570" s="123"/>
      <c r="BV570" s="10"/>
      <c r="BW570" s="10"/>
      <c r="BX570" s="10"/>
      <c r="BY570" s="10"/>
      <c r="BZ570" s="10"/>
    </row>
    <row r="571" spans="64:78">
      <c r="BL571" s="2"/>
      <c r="BM571" s="53" t="s">
        <v>581</v>
      </c>
      <c r="BN571" s="15"/>
      <c r="BO571" s="15"/>
      <c r="BP571" s="15"/>
      <c r="BQ571" s="10"/>
      <c r="BR571" s="15"/>
      <c r="BS571" s="123"/>
      <c r="BT571" s="123"/>
      <c r="BU571" s="123"/>
      <c r="BV571" s="10"/>
      <c r="BW571" s="10"/>
      <c r="BX571" s="10"/>
      <c r="BY571" s="10"/>
      <c r="BZ571" s="10"/>
    </row>
    <row r="572" spans="64:78">
      <c r="BL572" s="2"/>
      <c r="BM572" s="53" t="s">
        <v>582</v>
      </c>
      <c r="BN572" s="15"/>
      <c r="BO572" s="15"/>
      <c r="BP572" s="15"/>
      <c r="BQ572" s="10"/>
      <c r="BR572" s="15"/>
      <c r="BS572" s="123"/>
      <c r="BT572" s="123"/>
      <c r="BU572" s="123"/>
      <c r="BV572" s="10"/>
      <c r="BW572" s="10"/>
      <c r="BX572" s="10"/>
      <c r="BY572" s="10"/>
      <c r="BZ572" s="10"/>
    </row>
    <row r="573" spans="64:78">
      <c r="BL573" s="2"/>
      <c r="BM573" s="53" t="s">
        <v>583</v>
      </c>
      <c r="BN573" s="15"/>
      <c r="BO573" s="15"/>
      <c r="BP573" s="15"/>
      <c r="BQ573" s="10"/>
      <c r="BR573" s="15"/>
      <c r="BS573" s="123"/>
      <c r="BT573" s="123"/>
      <c r="BU573" s="123"/>
      <c r="BV573" s="10"/>
      <c r="BW573" s="10"/>
      <c r="BX573" s="10"/>
      <c r="BY573" s="10"/>
      <c r="BZ573" s="10"/>
    </row>
    <row r="574" spans="64:78">
      <c r="BL574" s="2"/>
      <c r="BM574" s="53" t="s">
        <v>584</v>
      </c>
      <c r="BN574" s="15"/>
      <c r="BO574" s="15"/>
      <c r="BP574" s="15"/>
      <c r="BQ574" s="10"/>
      <c r="BR574" s="15"/>
      <c r="BS574" s="123"/>
      <c r="BT574" s="123"/>
      <c r="BU574" s="123"/>
      <c r="BV574" s="10"/>
      <c r="BW574" s="10"/>
      <c r="BX574" s="10"/>
      <c r="BY574" s="10"/>
      <c r="BZ574" s="10"/>
    </row>
    <row r="575" spans="64:78">
      <c r="BL575" s="2"/>
      <c r="BM575" s="53" t="s">
        <v>585</v>
      </c>
      <c r="BN575" s="15"/>
      <c r="BO575" s="15"/>
      <c r="BP575" s="15"/>
      <c r="BQ575" s="10"/>
      <c r="BR575" s="15"/>
      <c r="BS575" s="123"/>
      <c r="BT575" s="123"/>
      <c r="BU575" s="123"/>
      <c r="BV575" s="10"/>
      <c r="BW575" s="10"/>
      <c r="BX575" s="10"/>
      <c r="BY575" s="10"/>
      <c r="BZ575" s="10"/>
    </row>
    <row r="576" spans="64:78">
      <c r="BL576" s="2"/>
      <c r="BM576" s="53" t="s">
        <v>586</v>
      </c>
      <c r="BN576" s="15"/>
      <c r="BO576" s="15"/>
      <c r="BP576" s="15"/>
      <c r="BQ576" s="10"/>
      <c r="BR576" s="15"/>
      <c r="BS576" s="123"/>
      <c r="BT576" s="123"/>
      <c r="BU576" s="123"/>
      <c r="BV576" s="10"/>
      <c r="BW576" s="10"/>
      <c r="BX576" s="10"/>
      <c r="BY576" s="10"/>
      <c r="BZ576" s="10"/>
    </row>
    <row r="577" spans="64:78">
      <c r="BL577" s="2"/>
      <c r="BM577" s="53" t="s">
        <v>587</v>
      </c>
      <c r="BN577" s="15"/>
      <c r="BO577" s="15"/>
      <c r="BP577" s="15"/>
      <c r="BQ577" s="10"/>
      <c r="BR577" s="15"/>
      <c r="BS577" s="123"/>
      <c r="BT577" s="123"/>
      <c r="BU577" s="123"/>
      <c r="BV577" s="10"/>
      <c r="BW577" s="10"/>
      <c r="BX577" s="10"/>
      <c r="BY577" s="10"/>
      <c r="BZ577" s="10"/>
    </row>
    <row r="578" spans="64:78">
      <c r="BL578" s="2"/>
      <c r="BM578" s="53" t="s">
        <v>588</v>
      </c>
      <c r="BN578" s="15"/>
      <c r="BO578" s="15"/>
      <c r="BP578" s="15"/>
      <c r="BQ578" s="10"/>
      <c r="BR578" s="15"/>
      <c r="BS578" s="123"/>
      <c r="BT578" s="123"/>
      <c r="BU578" s="123"/>
      <c r="BV578" s="10"/>
      <c r="BW578" s="10"/>
      <c r="BX578" s="10"/>
      <c r="BY578" s="10"/>
      <c r="BZ578" s="10"/>
    </row>
    <row r="579" spans="64:78">
      <c r="BL579" s="2"/>
      <c r="BM579" s="53" t="s">
        <v>589</v>
      </c>
      <c r="BN579" s="15"/>
      <c r="BO579" s="15"/>
      <c r="BP579" s="15"/>
      <c r="BQ579" s="10"/>
      <c r="BR579" s="15"/>
      <c r="BS579" s="123"/>
      <c r="BT579" s="123"/>
      <c r="BU579" s="123"/>
      <c r="BV579" s="10"/>
      <c r="BW579" s="10"/>
      <c r="BX579" s="10"/>
      <c r="BY579" s="10"/>
      <c r="BZ579" s="10"/>
    </row>
    <row r="580" spans="64:78">
      <c r="BL580" s="2"/>
      <c r="BM580" s="53" t="s">
        <v>590</v>
      </c>
      <c r="BN580" s="15"/>
      <c r="BO580" s="15"/>
      <c r="BP580" s="15"/>
      <c r="BQ580" s="10"/>
      <c r="BR580" s="15"/>
      <c r="BS580" s="123"/>
      <c r="BT580" s="123"/>
      <c r="BU580" s="123"/>
      <c r="BV580" s="10"/>
      <c r="BW580" s="10"/>
      <c r="BX580" s="10"/>
      <c r="BY580" s="10"/>
      <c r="BZ580" s="10"/>
    </row>
    <row r="581" spans="64:78">
      <c r="BL581" s="2"/>
      <c r="BM581" s="53" t="s">
        <v>591</v>
      </c>
      <c r="BN581" s="15"/>
      <c r="BO581" s="15"/>
      <c r="BP581" s="15"/>
      <c r="BQ581" s="10"/>
      <c r="BR581" s="15"/>
      <c r="BS581" s="123"/>
      <c r="BT581" s="123"/>
      <c r="BU581" s="123"/>
      <c r="BV581" s="10"/>
      <c r="BW581" s="10"/>
      <c r="BX581" s="10"/>
      <c r="BY581" s="10"/>
      <c r="BZ581" s="10"/>
    </row>
    <row r="582" spans="64:78">
      <c r="BL582" s="2"/>
      <c r="BM582" s="53" t="s">
        <v>592</v>
      </c>
      <c r="BN582" s="15"/>
      <c r="BO582" s="15"/>
      <c r="BP582" s="15"/>
      <c r="BQ582" s="10"/>
      <c r="BR582" s="15"/>
      <c r="BS582" s="123"/>
      <c r="BT582" s="123"/>
      <c r="BU582" s="123"/>
      <c r="BV582" s="10"/>
      <c r="BW582" s="10"/>
      <c r="BX582" s="10"/>
      <c r="BY582" s="10"/>
      <c r="BZ582" s="10"/>
    </row>
    <row r="583" spans="64:78">
      <c r="BL583" s="2"/>
      <c r="BM583" s="53" t="s">
        <v>593</v>
      </c>
      <c r="BN583" s="15"/>
      <c r="BO583" s="15"/>
      <c r="BP583" s="15"/>
      <c r="BQ583" s="10"/>
      <c r="BR583" s="15"/>
      <c r="BS583" s="123"/>
      <c r="BT583" s="123"/>
      <c r="BU583" s="123"/>
      <c r="BV583" s="10"/>
      <c r="BW583" s="10"/>
      <c r="BX583" s="10"/>
      <c r="BY583" s="10"/>
      <c r="BZ583" s="10"/>
    </row>
    <row r="584" spans="64:78">
      <c r="BL584" s="2"/>
      <c r="BM584" s="53" t="s">
        <v>594</v>
      </c>
      <c r="BN584" s="15"/>
      <c r="BO584" s="15"/>
      <c r="BP584" s="15"/>
      <c r="BQ584" s="10"/>
      <c r="BR584" s="15"/>
      <c r="BS584" s="123"/>
      <c r="BT584" s="123"/>
      <c r="BU584" s="123"/>
      <c r="BV584" s="10"/>
      <c r="BW584" s="10"/>
      <c r="BX584" s="10"/>
      <c r="BY584" s="10"/>
      <c r="BZ584" s="10"/>
    </row>
    <row r="585" spans="64:78">
      <c r="BL585" s="2"/>
      <c r="BM585" s="53" t="s">
        <v>595</v>
      </c>
      <c r="BN585" s="15"/>
      <c r="BO585" s="15"/>
      <c r="BP585" s="15"/>
      <c r="BQ585" s="10"/>
      <c r="BR585" s="15"/>
      <c r="BS585" s="123"/>
      <c r="BT585" s="123"/>
      <c r="BU585" s="123"/>
      <c r="BV585" s="10"/>
      <c r="BW585" s="10"/>
      <c r="BX585" s="10"/>
      <c r="BY585" s="10"/>
      <c r="BZ585" s="10"/>
    </row>
    <row r="586" spans="64:78">
      <c r="BL586" s="2"/>
      <c r="BM586" s="53" t="s">
        <v>596</v>
      </c>
      <c r="BN586" s="15"/>
      <c r="BO586" s="15"/>
      <c r="BP586" s="15"/>
      <c r="BQ586" s="10"/>
      <c r="BR586" s="15"/>
      <c r="BS586" s="123"/>
      <c r="BT586" s="123"/>
      <c r="BU586" s="123"/>
      <c r="BV586" s="10"/>
      <c r="BW586" s="10"/>
      <c r="BX586" s="10"/>
      <c r="BY586" s="10"/>
      <c r="BZ586" s="10"/>
    </row>
    <row r="587" spans="64:78">
      <c r="BL587" s="2"/>
      <c r="BM587" s="53" t="s">
        <v>597</v>
      </c>
      <c r="BN587" s="15"/>
      <c r="BO587" s="15"/>
      <c r="BP587" s="15"/>
      <c r="BQ587" s="10"/>
      <c r="BR587" s="15"/>
      <c r="BS587" s="123"/>
      <c r="BT587" s="123"/>
      <c r="BU587" s="123"/>
      <c r="BV587" s="10"/>
      <c r="BW587" s="10"/>
      <c r="BX587" s="10"/>
      <c r="BY587" s="10"/>
      <c r="BZ587" s="10"/>
    </row>
    <row r="588" spans="64:78">
      <c r="BL588" s="2"/>
      <c r="BM588" s="53" t="s">
        <v>598</v>
      </c>
      <c r="BN588" s="15"/>
      <c r="BO588" s="15"/>
      <c r="BP588" s="15"/>
      <c r="BQ588" s="10"/>
      <c r="BR588" s="15"/>
      <c r="BS588" s="123"/>
      <c r="BT588" s="123"/>
      <c r="BU588" s="123"/>
      <c r="BV588" s="10"/>
      <c r="BW588" s="10"/>
      <c r="BX588" s="10"/>
      <c r="BY588" s="10"/>
      <c r="BZ588" s="10"/>
    </row>
    <row r="589" spans="64:78">
      <c r="BL589" s="2"/>
      <c r="BM589" s="53" t="s">
        <v>599</v>
      </c>
      <c r="BN589" s="15"/>
      <c r="BO589" s="15"/>
      <c r="BP589" s="15"/>
      <c r="BQ589" s="10"/>
      <c r="BR589" s="15"/>
      <c r="BS589" s="123"/>
      <c r="BT589" s="123"/>
      <c r="BU589" s="123"/>
      <c r="BV589" s="10"/>
      <c r="BW589" s="10"/>
      <c r="BX589" s="10"/>
      <c r="BY589" s="10"/>
      <c r="BZ589" s="10"/>
    </row>
    <row r="590" spans="64:78">
      <c r="BL590" s="2"/>
      <c r="BM590" s="53" t="s">
        <v>600</v>
      </c>
      <c r="BN590" s="15"/>
      <c r="BO590" s="15"/>
      <c r="BP590" s="15"/>
      <c r="BQ590" s="10"/>
      <c r="BR590" s="15"/>
      <c r="BS590" s="123"/>
      <c r="BT590" s="123"/>
      <c r="BU590" s="123"/>
      <c r="BV590" s="10"/>
      <c r="BW590" s="10"/>
      <c r="BX590" s="10"/>
      <c r="BY590" s="10"/>
      <c r="BZ590" s="10"/>
    </row>
    <row r="591" spans="64:78">
      <c r="BL591" s="2"/>
      <c r="BM591" s="53" t="s">
        <v>601</v>
      </c>
      <c r="BN591" s="15"/>
      <c r="BO591" s="15"/>
      <c r="BP591" s="15"/>
      <c r="BQ591" s="10"/>
      <c r="BR591" s="15"/>
      <c r="BS591" s="123"/>
      <c r="BT591" s="123"/>
      <c r="BU591" s="123"/>
      <c r="BV591" s="10"/>
      <c r="BW591" s="10"/>
      <c r="BX591" s="10"/>
      <c r="BY591" s="10"/>
      <c r="BZ591" s="10"/>
    </row>
    <row r="592" spans="64:78">
      <c r="BL592" s="2"/>
      <c r="BM592" s="53" t="s">
        <v>602</v>
      </c>
      <c r="BN592" s="15"/>
      <c r="BO592" s="15"/>
      <c r="BP592" s="15"/>
      <c r="BQ592" s="10"/>
      <c r="BR592" s="15"/>
      <c r="BS592" s="123"/>
      <c r="BT592" s="123"/>
      <c r="BU592" s="123"/>
      <c r="BV592" s="10"/>
      <c r="BW592" s="10"/>
      <c r="BX592" s="10"/>
      <c r="BY592" s="10"/>
      <c r="BZ592" s="10"/>
    </row>
    <row r="593" spans="64:78">
      <c r="BL593" s="2"/>
      <c r="BM593" s="53" t="s">
        <v>603</v>
      </c>
      <c r="BN593" s="15"/>
      <c r="BO593" s="15"/>
      <c r="BP593" s="15"/>
      <c r="BQ593" s="10"/>
      <c r="BR593" s="15"/>
      <c r="BS593" s="123"/>
      <c r="BT593" s="123"/>
      <c r="BU593" s="123"/>
      <c r="BV593" s="10"/>
      <c r="BW593" s="10"/>
      <c r="BX593" s="10"/>
      <c r="BY593" s="10"/>
      <c r="BZ593" s="10"/>
    </row>
    <row r="594" spans="64:78">
      <c r="BL594" s="2"/>
      <c r="BM594" s="53" t="s">
        <v>604</v>
      </c>
      <c r="BN594" s="15"/>
      <c r="BO594" s="15"/>
      <c r="BP594" s="15"/>
      <c r="BQ594" s="10"/>
      <c r="BR594" s="15"/>
      <c r="BS594" s="123"/>
      <c r="BT594" s="123"/>
      <c r="BU594" s="123"/>
      <c r="BV594" s="10"/>
      <c r="BW594" s="10"/>
      <c r="BX594" s="10"/>
      <c r="BY594" s="10"/>
      <c r="BZ594" s="10"/>
    </row>
    <row r="595" spans="64:78">
      <c r="BL595" s="2"/>
      <c r="BM595" s="53" t="s">
        <v>605</v>
      </c>
      <c r="BN595" s="15"/>
      <c r="BO595" s="15"/>
      <c r="BP595" s="15"/>
      <c r="BQ595" s="10"/>
      <c r="BR595" s="15"/>
      <c r="BS595" s="123"/>
      <c r="BT595" s="123"/>
      <c r="BU595" s="123"/>
      <c r="BV595" s="10"/>
      <c r="BW595" s="10"/>
      <c r="BX595" s="10"/>
      <c r="BY595" s="10"/>
      <c r="BZ595" s="10"/>
    </row>
    <row r="596" spans="64:78">
      <c r="BL596" s="2"/>
      <c r="BM596" s="53" t="s">
        <v>606</v>
      </c>
      <c r="BN596" s="15"/>
      <c r="BO596" s="15"/>
      <c r="BP596" s="15"/>
      <c r="BQ596" s="10"/>
      <c r="BR596" s="15"/>
      <c r="BS596" s="123"/>
      <c r="BT596" s="123"/>
      <c r="BU596" s="123"/>
      <c r="BV596" s="10"/>
      <c r="BW596" s="10"/>
      <c r="BX596" s="10"/>
      <c r="BY596" s="10"/>
      <c r="BZ596" s="10"/>
    </row>
    <row r="597" spans="64:78">
      <c r="BL597" s="2"/>
      <c r="BM597" s="53" t="s">
        <v>607</v>
      </c>
      <c r="BN597" s="15"/>
      <c r="BO597" s="15"/>
      <c r="BP597" s="15"/>
      <c r="BQ597" s="10"/>
      <c r="BR597" s="15"/>
      <c r="BS597" s="123"/>
      <c r="BT597" s="123"/>
      <c r="BU597" s="123"/>
      <c r="BV597" s="10"/>
      <c r="BW597" s="10"/>
      <c r="BX597" s="10"/>
      <c r="BY597" s="10"/>
      <c r="BZ597" s="10"/>
    </row>
    <row r="598" spans="64:78">
      <c r="BL598" s="2"/>
      <c r="BM598" s="53" t="s">
        <v>608</v>
      </c>
      <c r="BN598" s="15"/>
      <c r="BO598" s="15"/>
      <c r="BP598" s="15"/>
      <c r="BQ598" s="10"/>
      <c r="BR598" s="15"/>
      <c r="BS598" s="123"/>
      <c r="BT598" s="123"/>
      <c r="BU598" s="123"/>
      <c r="BV598" s="10"/>
      <c r="BW598" s="10"/>
      <c r="BX598" s="10"/>
      <c r="BY598" s="10"/>
      <c r="BZ598" s="10"/>
    </row>
    <row r="599" spans="64:78">
      <c r="BL599" s="2"/>
      <c r="BM599" s="53" t="s">
        <v>609</v>
      </c>
      <c r="BN599" s="15"/>
      <c r="BO599" s="15"/>
      <c r="BP599" s="15"/>
      <c r="BQ599" s="10"/>
      <c r="BR599" s="15"/>
      <c r="BS599" s="123"/>
      <c r="BT599" s="123"/>
      <c r="BU599" s="123"/>
      <c r="BV599" s="10"/>
      <c r="BW599" s="10"/>
      <c r="BX599" s="10"/>
      <c r="BY599" s="10"/>
      <c r="BZ599" s="10"/>
    </row>
    <row r="600" spans="64:78">
      <c r="BL600" s="2"/>
      <c r="BM600" s="53" t="s">
        <v>610</v>
      </c>
      <c r="BN600" s="15"/>
      <c r="BO600" s="15"/>
      <c r="BP600" s="15"/>
      <c r="BQ600" s="10"/>
      <c r="BR600" s="15"/>
      <c r="BS600" s="123"/>
      <c r="BT600" s="123"/>
      <c r="BU600" s="123"/>
      <c r="BV600" s="10"/>
      <c r="BW600" s="10"/>
      <c r="BX600" s="10"/>
      <c r="BY600" s="10"/>
      <c r="BZ600" s="10"/>
    </row>
    <row r="601" spans="64:78">
      <c r="BL601" s="2"/>
      <c r="BM601" s="53" t="s">
        <v>611</v>
      </c>
      <c r="BN601" s="15"/>
      <c r="BO601" s="15"/>
      <c r="BP601" s="15"/>
      <c r="BQ601" s="10"/>
      <c r="BR601" s="15"/>
      <c r="BS601" s="123"/>
      <c r="BT601" s="123"/>
      <c r="BU601" s="123"/>
      <c r="BV601" s="10"/>
      <c r="BW601" s="10"/>
      <c r="BX601" s="10"/>
      <c r="BY601" s="10"/>
      <c r="BZ601" s="10"/>
    </row>
    <row r="602" spans="64:78">
      <c r="BL602" s="2"/>
      <c r="BM602" s="53" t="s">
        <v>612</v>
      </c>
      <c r="BN602" s="15"/>
      <c r="BO602" s="15"/>
      <c r="BP602" s="15"/>
      <c r="BQ602" s="10"/>
      <c r="BR602" s="15"/>
      <c r="BS602" s="123"/>
      <c r="BT602" s="123"/>
      <c r="BU602" s="123"/>
      <c r="BV602" s="10"/>
      <c r="BW602" s="10"/>
      <c r="BX602" s="10"/>
      <c r="BY602" s="10"/>
      <c r="BZ602" s="10"/>
    </row>
    <row r="603" spans="64:78">
      <c r="BL603" s="2"/>
      <c r="BM603" s="53" t="s">
        <v>613</v>
      </c>
      <c r="BN603" s="15"/>
      <c r="BO603" s="15"/>
      <c r="BP603" s="15"/>
      <c r="BQ603" s="10"/>
      <c r="BR603" s="15"/>
      <c r="BS603" s="123"/>
      <c r="BT603" s="123"/>
      <c r="BU603" s="123"/>
      <c r="BV603" s="10"/>
      <c r="BW603" s="10"/>
      <c r="BX603" s="10"/>
      <c r="BY603" s="10"/>
      <c r="BZ603" s="10"/>
    </row>
    <row r="604" spans="64:78">
      <c r="BL604" s="2"/>
      <c r="BM604" s="53" t="s">
        <v>614</v>
      </c>
      <c r="BN604" s="15"/>
      <c r="BO604" s="15"/>
      <c r="BP604" s="15"/>
      <c r="BQ604" s="10"/>
      <c r="BR604" s="15"/>
      <c r="BS604" s="123"/>
      <c r="BT604" s="123"/>
      <c r="BU604" s="123"/>
      <c r="BV604" s="10"/>
      <c r="BW604" s="10"/>
      <c r="BX604" s="10"/>
      <c r="BY604" s="10"/>
      <c r="BZ604" s="10"/>
    </row>
    <row r="605" spans="64:78">
      <c r="BL605" s="2"/>
      <c r="BM605" s="53" t="s">
        <v>615</v>
      </c>
      <c r="BN605" s="15"/>
      <c r="BO605" s="15"/>
      <c r="BP605" s="15"/>
      <c r="BQ605" s="10"/>
      <c r="BR605" s="15"/>
      <c r="BS605" s="123"/>
      <c r="BT605" s="123"/>
      <c r="BU605" s="123"/>
      <c r="BV605" s="10"/>
      <c r="BW605" s="10"/>
      <c r="BX605" s="10"/>
      <c r="BY605" s="10"/>
      <c r="BZ605" s="10"/>
    </row>
    <row r="606" spans="64:78">
      <c r="BL606" s="2"/>
      <c r="BM606" s="53" t="s">
        <v>616</v>
      </c>
      <c r="BN606" s="15"/>
      <c r="BO606" s="15"/>
      <c r="BP606" s="15"/>
      <c r="BQ606" s="10"/>
      <c r="BR606" s="15"/>
      <c r="BS606" s="123"/>
      <c r="BT606" s="123"/>
      <c r="BU606" s="123"/>
      <c r="BV606" s="10"/>
      <c r="BW606" s="10"/>
      <c r="BX606" s="10"/>
      <c r="BY606" s="10"/>
      <c r="BZ606" s="10"/>
    </row>
    <row r="607" spans="64:78">
      <c r="BL607" s="2"/>
      <c r="BM607" s="53" t="s">
        <v>617</v>
      </c>
      <c r="BN607" s="15"/>
      <c r="BO607" s="15"/>
      <c r="BP607" s="15"/>
      <c r="BQ607" s="10"/>
      <c r="BR607" s="15"/>
      <c r="BS607" s="123"/>
      <c r="BT607" s="123"/>
      <c r="BU607" s="123"/>
      <c r="BV607" s="10"/>
      <c r="BW607" s="10"/>
      <c r="BX607" s="10"/>
      <c r="BY607" s="10"/>
      <c r="BZ607" s="10"/>
    </row>
    <row r="608" spans="64:78">
      <c r="BL608" s="2"/>
      <c r="BM608" s="53" t="s">
        <v>618</v>
      </c>
      <c r="BN608" s="15"/>
      <c r="BO608" s="15"/>
      <c r="BP608" s="15"/>
      <c r="BQ608" s="10"/>
      <c r="BR608" s="15"/>
      <c r="BS608" s="123"/>
      <c r="BT608" s="123"/>
      <c r="BU608" s="123"/>
      <c r="BV608" s="10"/>
      <c r="BW608" s="10"/>
      <c r="BX608" s="10"/>
      <c r="BY608" s="10"/>
      <c r="BZ608" s="10"/>
    </row>
    <row r="609" spans="64:78">
      <c r="BL609" s="2"/>
      <c r="BM609" s="53" t="s">
        <v>619</v>
      </c>
      <c r="BN609" s="15"/>
      <c r="BO609" s="15"/>
      <c r="BP609" s="15"/>
      <c r="BQ609" s="10"/>
      <c r="BR609" s="15"/>
      <c r="BS609" s="123"/>
      <c r="BT609" s="123"/>
      <c r="BU609" s="123"/>
      <c r="BV609" s="10"/>
      <c r="BW609" s="10"/>
      <c r="BX609" s="10"/>
      <c r="BY609" s="10"/>
      <c r="BZ609" s="10"/>
    </row>
    <row r="610" spans="64:78">
      <c r="BL610" s="2"/>
      <c r="BM610" s="53" t="s">
        <v>620</v>
      </c>
      <c r="BN610" s="15"/>
      <c r="BO610" s="15"/>
      <c r="BP610" s="15"/>
      <c r="BQ610" s="10"/>
      <c r="BR610" s="15"/>
      <c r="BS610" s="123"/>
      <c r="BT610" s="123"/>
      <c r="BU610" s="123"/>
      <c r="BV610" s="10"/>
      <c r="BW610" s="10"/>
      <c r="BX610" s="10"/>
      <c r="BY610" s="10"/>
      <c r="BZ610" s="10"/>
    </row>
    <row r="611" spans="64:78">
      <c r="BL611" s="2"/>
      <c r="BM611" s="53" t="s">
        <v>621</v>
      </c>
      <c r="BN611" s="15"/>
      <c r="BO611" s="15"/>
      <c r="BP611" s="15"/>
      <c r="BQ611" s="10"/>
      <c r="BR611" s="15"/>
      <c r="BS611" s="123"/>
      <c r="BT611" s="123"/>
      <c r="BU611" s="123"/>
      <c r="BV611" s="10"/>
      <c r="BW611" s="10"/>
      <c r="BX611" s="10"/>
      <c r="BY611" s="10"/>
      <c r="BZ611" s="10"/>
    </row>
    <row r="612" spans="64:78">
      <c r="BL612" s="2"/>
      <c r="BM612" s="53" t="s">
        <v>622</v>
      </c>
      <c r="BN612" s="15"/>
      <c r="BO612" s="15"/>
      <c r="BP612" s="15"/>
      <c r="BQ612" s="10"/>
      <c r="BR612" s="15"/>
      <c r="BS612" s="123"/>
      <c r="BT612" s="123"/>
      <c r="BU612" s="123"/>
      <c r="BV612" s="10"/>
      <c r="BW612" s="10"/>
      <c r="BX612" s="10"/>
      <c r="BY612" s="10"/>
      <c r="BZ612" s="10"/>
    </row>
    <row r="613" spans="64:78">
      <c r="BL613" s="2"/>
      <c r="BM613" s="53" t="s">
        <v>623</v>
      </c>
      <c r="BN613" s="15"/>
      <c r="BO613" s="15"/>
      <c r="BP613" s="15"/>
      <c r="BQ613" s="10"/>
      <c r="BR613" s="15"/>
      <c r="BS613" s="123"/>
      <c r="BT613" s="123"/>
      <c r="BU613" s="123"/>
      <c r="BV613" s="10"/>
      <c r="BW613" s="10"/>
      <c r="BX613" s="10"/>
      <c r="BY613" s="10"/>
      <c r="BZ613" s="10"/>
    </row>
    <row r="614" spans="64:78">
      <c r="BL614" s="2"/>
      <c r="BM614" s="53" t="s">
        <v>624</v>
      </c>
      <c r="BN614" s="15"/>
      <c r="BO614" s="15"/>
      <c r="BP614" s="15"/>
      <c r="BQ614" s="10"/>
      <c r="BR614" s="15"/>
      <c r="BS614" s="123"/>
      <c r="BT614" s="123"/>
      <c r="BU614" s="123"/>
      <c r="BV614" s="10"/>
      <c r="BW614" s="10"/>
      <c r="BX614" s="10"/>
      <c r="BY614" s="10"/>
      <c r="BZ614" s="10"/>
    </row>
    <row r="615" spans="64:78">
      <c r="BL615" s="2"/>
      <c r="BM615" s="53" t="s">
        <v>625</v>
      </c>
      <c r="BN615" s="15"/>
      <c r="BO615" s="15"/>
      <c r="BP615" s="15"/>
      <c r="BQ615" s="10"/>
      <c r="BR615" s="15"/>
      <c r="BS615" s="123"/>
      <c r="BT615" s="123"/>
      <c r="BU615" s="123"/>
      <c r="BV615" s="10"/>
      <c r="BW615" s="10"/>
      <c r="BX615" s="10"/>
      <c r="BY615" s="10"/>
      <c r="BZ615" s="10"/>
    </row>
    <row r="616" spans="64:78">
      <c r="BL616" s="2"/>
      <c r="BM616" s="53" t="s">
        <v>626</v>
      </c>
      <c r="BN616" s="15"/>
      <c r="BO616" s="15"/>
      <c r="BP616" s="15"/>
      <c r="BQ616" s="10"/>
      <c r="BR616" s="15"/>
      <c r="BS616" s="123"/>
      <c r="BT616" s="123"/>
      <c r="BU616" s="123"/>
      <c r="BV616" s="10"/>
      <c r="BW616" s="10"/>
      <c r="BX616" s="10"/>
      <c r="BY616" s="10"/>
      <c r="BZ616" s="10"/>
    </row>
    <row r="617" spans="64:78">
      <c r="BL617" s="2"/>
      <c r="BM617" s="53" t="s">
        <v>627</v>
      </c>
      <c r="BN617" s="15"/>
      <c r="BO617" s="15"/>
      <c r="BP617" s="15"/>
      <c r="BQ617" s="10"/>
      <c r="BR617" s="15"/>
      <c r="BS617" s="123"/>
      <c r="BT617" s="123"/>
      <c r="BU617" s="123"/>
      <c r="BV617" s="10"/>
      <c r="BW617" s="10"/>
      <c r="BX617" s="10"/>
      <c r="BY617" s="10"/>
      <c r="BZ617" s="10"/>
    </row>
    <row r="618" spans="64:78">
      <c r="BL618" s="2"/>
      <c r="BM618" s="53" t="s">
        <v>628</v>
      </c>
      <c r="BN618" s="15"/>
      <c r="BO618" s="15"/>
      <c r="BP618" s="15"/>
      <c r="BQ618" s="10"/>
      <c r="BR618" s="15"/>
      <c r="BS618" s="123"/>
      <c r="BT618" s="123"/>
      <c r="BU618" s="123"/>
      <c r="BV618" s="10"/>
      <c r="BW618" s="10"/>
      <c r="BX618" s="10"/>
      <c r="BY618" s="10"/>
      <c r="BZ618" s="10"/>
    </row>
    <row r="619" spans="64:78">
      <c r="BL619" s="2"/>
      <c r="BM619" s="53" t="s">
        <v>629</v>
      </c>
      <c r="BN619" s="15"/>
      <c r="BO619" s="15"/>
      <c r="BP619" s="15"/>
      <c r="BQ619" s="10"/>
      <c r="BR619" s="15"/>
      <c r="BS619" s="123"/>
      <c r="BT619" s="123"/>
      <c r="BU619" s="123"/>
      <c r="BV619" s="10"/>
      <c r="BW619" s="10"/>
      <c r="BX619" s="10"/>
      <c r="BY619" s="10"/>
      <c r="BZ619" s="10"/>
    </row>
    <row r="620" spans="64:78">
      <c r="BL620" s="2"/>
      <c r="BM620" s="53" t="s">
        <v>630</v>
      </c>
      <c r="BN620" s="15"/>
      <c r="BO620" s="15"/>
      <c r="BP620" s="15"/>
      <c r="BQ620" s="10"/>
      <c r="BR620" s="15"/>
      <c r="BS620" s="123"/>
      <c r="BT620" s="123"/>
      <c r="BU620" s="123"/>
      <c r="BV620" s="10"/>
      <c r="BW620" s="10"/>
      <c r="BX620" s="10"/>
      <c r="BY620" s="10"/>
      <c r="BZ620" s="10"/>
    </row>
    <row r="621" spans="64:78">
      <c r="BL621" s="2"/>
      <c r="BM621" s="53" t="s">
        <v>631</v>
      </c>
      <c r="BN621" s="15"/>
      <c r="BO621" s="15"/>
      <c r="BP621" s="15"/>
      <c r="BQ621" s="10"/>
      <c r="BR621" s="15"/>
      <c r="BS621" s="123"/>
      <c r="BT621" s="123"/>
      <c r="BU621" s="123"/>
      <c r="BV621" s="10"/>
      <c r="BW621" s="10"/>
      <c r="BX621" s="10"/>
      <c r="BY621" s="10"/>
      <c r="BZ621" s="10"/>
    </row>
    <row r="622" spans="64:78">
      <c r="BL622" s="2"/>
      <c r="BM622" s="53" t="s">
        <v>632</v>
      </c>
      <c r="BN622" s="15"/>
      <c r="BO622" s="15"/>
      <c r="BP622" s="15"/>
      <c r="BQ622" s="10"/>
      <c r="BR622" s="15"/>
      <c r="BS622" s="123"/>
      <c r="BT622" s="123"/>
      <c r="BU622" s="123"/>
      <c r="BV622" s="10"/>
      <c r="BW622" s="10"/>
      <c r="BX622" s="10"/>
      <c r="BY622" s="10"/>
      <c r="BZ622" s="10"/>
    </row>
    <row r="623" spans="64:78">
      <c r="BL623" s="2"/>
      <c r="BM623" s="53" t="s">
        <v>633</v>
      </c>
      <c r="BN623" s="15"/>
      <c r="BO623" s="15"/>
      <c r="BP623" s="15"/>
      <c r="BQ623" s="10"/>
      <c r="BR623" s="15"/>
      <c r="BS623" s="123"/>
      <c r="BT623" s="123"/>
      <c r="BU623" s="123"/>
      <c r="BV623" s="10"/>
      <c r="BW623" s="10"/>
      <c r="BX623" s="10"/>
      <c r="BY623" s="10"/>
      <c r="BZ623" s="10"/>
    </row>
    <row r="624" spans="64:78">
      <c r="BL624" s="2"/>
      <c r="BM624" s="53" t="s">
        <v>634</v>
      </c>
      <c r="BN624" s="15"/>
      <c r="BO624" s="15"/>
      <c r="BP624" s="15"/>
      <c r="BQ624" s="10"/>
      <c r="BR624" s="15"/>
      <c r="BS624" s="123"/>
      <c r="BT624" s="123"/>
      <c r="BU624" s="123"/>
      <c r="BV624" s="10"/>
      <c r="BW624" s="10"/>
      <c r="BX624" s="10"/>
      <c r="BY624" s="10"/>
      <c r="BZ624" s="10"/>
    </row>
    <row r="625" spans="64:78">
      <c r="BL625" s="2"/>
      <c r="BM625" s="53" t="s">
        <v>635</v>
      </c>
      <c r="BN625" s="15"/>
      <c r="BO625" s="15"/>
      <c r="BP625" s="15"/>
      <c r="BQ625" s="10"/>
      <c r="BR625" s="15"/>
      <c r="BS625" s="123"/>
      <c r="BT625" s="123"/>
      <c r="BU625" s="123"/>
      <c r="BV625" s="10"/>
      <c r="BW625" s="10"/>
      <c r="BX625" s="10"/>
      <c r="BY625" s="10"/>
      <c r="BZ625" s="10"/>
    </row>
    <row r="626" spans="64:78">
      <c r="BL626" s="2"/>
      <c r="BM626" s="53" t="s">
        <v>636</v>
      </c>
      <c r="BN626" s="15"/>
      <c r="BO626" s="15"/>
      <c r="BP626" s="15"/>
      <c r="BQ626" s="10"/>
      <c r="BR626" s="15"/>
      <c r="BS626" s="123"/>
      <c r="BT626" s="123"/>
      <c r="BU626" s="123"/>
      <c r="BV626" s="10"/>
      <c r="BW626" s="10"/>
      <c r="BX626" s="10"/>
      <c r="BY626" s="10"/>
      <c r="BZ626" s="10"/>
    </row>
    <row r="627" spans="64:78">
      <c r="BL627" s="2"/>
      <c r="BM627" s="53" t="s">
        <v>637</v>
      </c>
      <c r="BN627" s="15"/>
      <c r="BO627" s="15"/>
      <c r="BP627" s="15"/>
      <c r="BQ627" s="10"/>
      <c r="BR627" s="15"/>
      <c r="BS627" s="123"/>
      <c r="BT627" s="123"/>
      <c r="BU627" s="123"/>
      <c r="BV627" s="10"/>
      <c r="BW627" s="10"/>
      <c r="BX627" s="10"/>
      <c r="BY627" s="10"/>
      <c r="BZ627" s="10"/>
    </row>
    <row r="628" spans="64:78">
      <c r="BL628" s="2"/>
      <c r="BM628" s="53" t="s">
        <v>638</v>
      </c>
      <c r="BN628" s="15"/>
      <c r="BO628" s="15"/>
      <c r="BP628" s="15"/>
      <c r="BQ628" s="10"/>
      <c r="BR628" s="15"/>
      <c r="BS628" s="123"/>
      <c r="BT628" s="123"/>
      <c r="BU628" s="123"/>
      <c r="BV628" s="10"/>
      <c r="BW628" s="10"/>
      <c r="BX628" s="10"/>
      <c r="BY628" s="10"/>
      <c r="BZ628" s="10"/>
    </row>
    <row r="629" spans="64:78">
      <c r="BL629" s="2"/>
      <c r="BM629" s="53" t="s">
        <v>639</v>
      </c>
      <c r="BN629" s="15"/>
      <c r="BO629" s="15"/>
      <c r="BP629" s="15"/>
      <c r="BQ629" s="10"/>
      <c r="BR629" s="15"/>
      <c r="BS629" s="123"/>
      <c r="BT629" s="123"/>
      <c r="BU629" s="123"/>
      <c r="BV629" s="10"/>
      <c r="BW629" s="10"/>
      <c r="BX629" s="10"/>
      <c r="BY629" s="10"/>
      <c r="BZ629" s="10"/>
    </row>
    <row r="630" spans="64:78">
      <c r="BL630" s="2"/>
      <c r="BM630" s="53" t="s">
        <v>640</v>
      </c>
      <c r="BN630" s="15"/>
      <c r="BO630" s="15"/>
      <c r="BP630" s="15"/>
      <c r="BQ630" s="10"/>
      <c r="BR630" s="15"/>
      <c r="BS630" s="123"/>
      <c r="BT630" s="123"/>
      <c r="BU630" s="123"/>
      <c r="BV630" s="10"/>
      <c r="BW630" s="10"/>
      <c r="BX630" s="10"/>
      <c r="BY630" s="10"/>
      <c r="BZ630" s="10"/>
    </row>
    <row r="631" spans="64:78">
      <c r="BL631" s="2"/>
      <c r="BM631" s="53" t="s">
        <v>641</v>
      </c>
      <c r="BN631" s="15"/>
      <c r="BO631" s="15"/>
      <c r="BP631" s="15"/>
      <c r="BQ631" s="10"/>
      <c r="BR631" s="15"/>
      <c r="BS631" s="123"/>
      <c r="BT631" s="123"/>
      <c r="BU631" s="123"/>
      <c r="BV631" s="10"/>
      <c r="BW631" s="10"/>
      <c r="BX631" s="10"/>
      <c r="BY631" s="10"/>
      <c r="BZ631" s="10"/>
    </row>
    <row r="632" spans="64:78">
      <c r="BL632" s="2"/>
      <c r="BM632" s="53" t="s">
        <v>642</v>
      </c>
      <c r="BN632" s="15"/>
      <c r="BO632" s="15"/>
      <c r="BP632" s="15"/>
      <c r="BQ632" s="10"/>
      <c r="BR632" s="15"/>
      <c r="BS632" s="123"/>
      <c r="BT632" s="123"/>
      <c r="BU632" s="123"/>
      <c r="BV632" s="10"/>
      <c r="BW632" s="10"/>
      <c r="BX632" s="10"/>
      <c r="BY632" s="10"/>
      <c r="BZ632" s="10"/>
    </row>
    <row r="633" spans="64:78">
      <c r="BL633" s="2"/>
      <c r="BM633" s="53" t="s">
        <v>643</v>
      </c>
      <c r="BN633" s="15"/>
      <c r="BO633" s="15"/>
      <c r="BP633" s="15"/>
      <c r="BQ633" s="10"/>
      <c r="BR633" s="15"/>
      <c r="BS633" s="123"/>
      <c r="BT633" s="123"/>
      <c r="BU633" s="123"/>
      <c r="BV633" s="10"/>
      <c r="BW633" s="10"/>
      <c r="BX633" s="10"/>
      <c r="BY633" s="10"/>
      <c r="BZ633" s="10"/>
    </row>
    <row r="634" spans="64:78">
      <c r="BL634" s="2"/>
      <c r="BM634" s="53" t="s">
        <v>644</v>
      </c>
      <c r="BN634" s="15"/>
      <c r="BO634" s="15"/>
      <c r="BP634" s="15"/>
      <c r="BQ634" s="10"/>
      <c r="BR634" s="15"/>
      <c r="BS634" s="123"/>
      <c r="BT634" s="123"/>
      <c r="BU634" s="123"/>
      <c r="BV634" s="10"/>
      <c r="BW634" s="10"/>
      <c r="BX634" s="10"/>
      <c r="BY634" s="10"/>
      <c r="BZ634" s="10"/>
    </row>
    <row r="635" spans="64:78">
      <c r="BL635" s="2"/>
      <c r="BM635" s="53" t="s">
        <v>645</v>
      </c>
      <c r="BN635" s="15"/>
      <c r="BO635" s="15"/>
      <c r="BP635" s="15"/>
      <c r="BQ635" s="10"/>
      <c r="BR635" s="15"/>
      <c r="BS635" s="123"/>
      <c r="BT635" s="123"/>
      <c r="BU635" s="123"/>
      <c r="BV635" s="10"/>
      <c r="BW635" s="10"/>
      <c r="BX635" s="10"/>
      <c r="BY635" s="10"/>
      <c r="BZ635" s="10"/>
    </row>
    <row r="636" spans="64:78">
      <c r="BL636" s="2"/>
      <c r="BM636" s="53" t="s">
        <v>646</v>
      </c>
      <c r="BN636" s="15"/>
      <c r="BO636" s="15"/>
      <c r="BP636" s="15"/>
      <c r="BQ636" s="10"/>
      <c r="BR636" s="15"/>
      <c r="BS636" s="123"/>
      <c r="BT636" s="123"/>
      <c r="BU636" s="123"/>
      <c r="BV636" s="10"/>
      <c r="BW636" s="10"/>
      <c r="BX636" s="10"/>
      <c r="BY636" s="10"/>
      <c r="BZ636" s="10"/>
    </row>
    <row r="637" spans="64:78">
      <c r="BL637" s="2"/>
      <c r="BM637" s="53" t="s">
        <v>647</v>
      </c>
      <c r="BN637" s="15"/>
      <c r="BO637" s="15"/>
      <c r="BP637" s="15"/>
      <c r="BQ637" s="10"/>
      <c r="BR637" s="15"/>
      <c r="BS637" s="123"/>
      <c r="BT637" s="123"/>
      <c r="BU637" s="123"/>
      <c r="BV637" s="10"/>
      <c r="BW637" s="10"/>
      <c r="BX637" s="10"/>
      <c r="BY637" s="10"/>
      <c r="BZ637" s="10"/>
    </row>
    <row r="638" spans="64:78">
      <c r="BL638" s="2"/>
      <c r="BM638" s="53" t="s">
        <v>648</v>
      </c>
      <c r="BN638" s="15"/>
      <c r="BO638" s="15"/>
      <c r="BP638" s="15"/>
      <c r="BQ638" s="10"/>
      <c r="BR638" s="15"/>
      <c r="BS638" s="123"/>
      <c r="BT638" s="123"/>
      <c r="BU638" s="123"/>
      <c r="BV638" s="10"/>
      <c r="BW638" s="10"/>
      <c r="BX638" s="10"/>
      <c r="BY638" s="10"/>
      <c r="BZ638" s="10"/>
    </row>
    <row r="639" spans="64:78">
      <c r="BL639" s="2"/>
      <c r="BM639" s="53" t="s">
        <v>12</v>
      </c>
      <c r="BN639" s="15"/>
      <c r="BO639" s="15"/>
      <c r="BP639" s="15"/>
      <c r="BQ639" s="10"/>
      <c r="BR639" s="15"/>
      <c r="BS639" s="123"/>
      <c r="BT639" s="123"/>
      <c r="BU639" s="123"/>
      <c r="BV639" s="10"/>
      <c r="BW639" s="10"/>
      <c r="BX639" s="10"/>
      <c r="BY639" s="10"/>
      <c r="BZ639" s="10"/>
    </row>
    <row r="640" spans="64:78">
      <c r="BL640" s="2"/>
      <c r="BM640" s="53" t="s">
        <v>649</v>
      </c>
      <c r="BN640" s="15"/>
      <c r="BO640" s="15"/>
      <c r="BP640" s="15"/>
      <c r="BQ640" s="10"/>
      <c r="BR640" s="15"/>
      <c r="BS640" s="123"/>
      <c r="BT640" s="123"/>
      <c r="BU640" s="123"/>
      <c r="BV640" s="10"/>
      <c r="BW640" s="10"/>
      <c r="BX640" s="10"/>
      <c r="BY640" s="10"/>
      <c r="BZ640" s="10"/>
    </row>
    <row r="641" spans="64:78">
      <c r="BL641" s="2"/>
      <c r="BM641" s="53" t="s">
        <v>650</v>
      </c>
      <c r="BN641" s="15"/>
      <c r="BO641" s="15"/>
      <c r="BP641" s="15"/>
      <c r="BQ641" s="10"/>
      <c r="BR641" s="15"/>
      <c r="BS641" s="123"/>
      <c r="BT641" s="123"/>
      <c r="BU641" s="123"/>
      <c r="BV641" s="10"/>
      <c r="BW641" s="10"/>
      <c r="BX641" s="10"/>
      <c r="BY641" s="10"/>
      <c r="BZ641" s="10"/>
    </row>
    <row r="642" spans="64:78">
      <c r="BL642" s="2"/>
      <c r="BM642" s="53" t="s">
        <v>651</v>
      </c>
      <c r="BN642" s="15"/>
      <c r="BO642" s="15"/>
      <c r="BP642" s="15"/>
      <c r="BQ642" s="10"/>
      <c r="BR642" s="15"/>
      <c r="BS642" s="123"/>
      <c r="BT642" s="123"/>
      <c r="BU642" s="123"/>
      <c r="BV642" s="10"/>
      <c r="BW642" s="10"/>
      <c r="BX642" s="10"/>
      <c r="BY642" s="10"/>
      <c r="BZ642" s="10"/>
    </row>
    <row r="643" spans="64:78">
      <c r="BL643" s="2"/>
      <c r="BM643" s="53" t="s">
        <v>652</v>
      </c>
      <c r="BN643" s="15"/>
      <c r="BO643" s="15"/>
      <c r="BP643" s="15"/>
      <c r="BQ643" s="10"/>
      <c r="BR643" s="15"/>
      <c r="BS643" s="123"/>
      <c r="BT643" s="123"/>
      <c r="BU643" s="123"/>
      <c r="BV643" s="10"/>
      <c r="BW643" s="10"/>
      <c r="BX643" s="10"/>
      <c r="BY643" s="10"/>
      <c r="BZ643" s="10"/>
    </row>
    <row r="644" spans="64:78">
      <c r="BL644" s="2"/>
      <c r="BM644" s="53" t="s">
        <v>653</v>
      </c>
      <c r="BN644" s="15"/>
      <c r="BO644" s="15"/>
      <c r="BP644" s="15"/>
      <c r="BQ644" s="10"/>
      <c r="BR644" s="15"/>
      <c r="BS644" s="123"/>
      <c r="BT644" s="123"/>
      <c r="BU644" s="123"/>
      <c r="BV644" s="10"/>
      <c r="BW644" s="10"/>
      <c r="BX644" s="10"/>
      <c r="BY644" s="10"/>
      <c r="BZ644" s="10"/>
    </row>
    <row r="645" spans="64:78">
      <c r="BL645" s="2"/>
      <c r="BM645" s="53" t="s">
        <v>654</v>
      </c>
      <c r="BN645" s="15"/>
      <c r="BO645" s="15"/>
      <c r="BP645" s="15"/>
      <c r="BQ645" s="10"/>
      <c r="BR645" s="15"/>
      <c r="BS645" s="123"/>
      <c r="BT645" s="123"/>
      <c r="BU645" s="123"/>
      <c r="BV645" s="10"/>
      <c r="BW645" s="10"/>
      <c r="BX645" s="10"/>
      <c r="BY645" s="10"/>
      <c r="BZ645" s="10"/>
    </row>
    <row r="646" spans="64:78">
      <c r="BL646" s="2"/>
      <c r="BM646" s="53" t="s">
        <v>655</v>
      </c>
      <c r="BN646" s="15"/>
      <c r="BO646" s="15"/>
      <c r="BP646" s="15"/>
      <c r="BQ646" s="10"/>
      <c r="BR646" s="15"/>
      <c r="BS646" s="123"/>
      <c r="BT646" s="123"/>
      <c r="BU646" s="123"/>
      <c r="BV646" s="10"/>
      <c r="BW646" s="10"/>
      <c r="BX646" s="10"/>
      <c r="BY646" s="10"/>
      <c r="BZ646" s="10"/>
    </row>
    <row r="647" spans="64:78">
      <c r="BL647" s="2"/>
      <c r="BM647" s="53" t="s">
        <v>656</v>
      </c>
      <c r="BN647" s="15"/>
      <c r="BO647" s="15"/>
      <c r="BP647" s="15"/>
      <c r="BQ647" s="10"/>
      <c r="BR647" s="15"/>
      <c r="BS647" s="123"/>
      <c r="BT647" s="123"/>
      <c r="BU647" s="123"/>
      <c r="BV647" s="10"/>
      <c r="BW647" s="10"/>
      <c r="BX647" s="10"/>
      <c r="BY647" s="10"/>
      <c r="BZ647" s="10"/>
    </row>
    <row r="648" spans="64:78">
      <c r="BL648" s="2"/>
      <c r="BM648" s="53" t="s">
        <v>657</v>
      </c>
      <c r="BN648" s="15"/>
      <c r="BO648" s="15"/>
      <c r="BP648" s="15"/>
      <c r="BQ648" s="10"/>
      <c r="BR648" s="15"/>
      <c r="BS648" s="123"/>
      <c r="BT648" s="123"/>
      <c r="BU648" s="123"/>
      <c r="BV648" s="10"/>
      <c r="BW648" s="10"/>
      <c r="BX648" s="10"/>
      <c r="BY648" s="10"/>
      <c r="BZ648" s="10"/>
    </row>
    <row r="649" spans="64:78">
      <c r="BL649" s="2"/>
      <c r="BM649" s="53" t="s">
        <v>658</v>
      </c>
      <c r="BN649" s="15"/>
      <c r="BO649" s="15"/>
      <c r="BP649" s="15"/>
      <c r="BQ649" s="10"/>
      <c r="BR649" s="15"/>
      <c r="BS649" s="123"/>
      <c r="BT649" s="123"/>
      <c r="BU649" s="123"/>
      <c r="BV649" s="10"/>
      <c r="BW649" s="10"/>
      <c r="BX649" s="10"/>
      <c r="BY649" s="10"/>
      <c r="BZ649" s="10"/>
    </row>
    <row r="650" spans="64:78">
      <c r="BL650" s="2"/>
      <c r="BM650" s="53" t="s">
        <v>659</v>
      </c>
      <c r="BN650" s="15"/>
      <c r="BO650" s="15"/>
      <c r="BP650" s="15"/>
      <c r="BQ650" s="10"/>
      <c r="BR650" s="15"/>
      <c r="BS650" s="123"/>
      <c r="BT650" s="123"/>
      <c r="BU650" s="123"/>
      <c r="BV650" s="10"/>
      <c r="BW650" s="10"/>
      <c r="BX650" s="10"/>
      <c r="BY650" s="10"/>
      <c r="BZ650" s="10"/>
    </row>
    <row r="651" spans="64:78">
      <c r="BL651" s="2"/>
      <c r="BM651" s="53" t="s">
        <v>660</v>
      </c>
      <c r="BN651" s="15"/>
      <c r="BO651" s="15"/>
      <c r="BP651" s="15"/>
      <c r="BQ651" s="10"/>
      <c r="BR651" s="15"/>
      <c r="BS651" s="123"/>
      <c r="BT651" s="123"/>
      <c r="BU651" s="123"/>
      <c r="BV651" s="10"/>
      <c r="BW651" s="10"/>
      <c r="BX651" s="10"/>
      <c r="BY651" s="10"/>
      <c r="BZ651" s="10"/>
    </row>
    <row r="652" spans="64:78">
      <c r="BL652" s="2"/>
      <c r="BM652" s="53" t="s">
        <v>661</v>
      </c>
      <c r="BN652" s="15"/>
      <c r="BO652" s="15"/>
      <c r="BP652" s="15"/>
      <c r="BQ652" s="10"/>
      <c r="BR652" s="15"/>
      <c r="BS652" s="123"/>
      <c r="BT652" s="123"/>
      <c r="BU652" s="123"/>
      <c r="BV652" s="10"/>
      <c r="BW652" s="10"/>
      <c r="BX652" s="10"/>
      <c r="BY652" s="10"/>
      <c r="BZ652" s="10"/>
    </row>
    <row r="653" spans="64:78">
      <c r="BL653" s="2"/>
      <c r="BM653" s="53" t="s">
        <v>662</v>
      </c>
      <c r="BN653" s="15"/>
      <c r="BO653" s="15"/>
      <c r="BP653" s="15"/>
      <c r="BQ653" s="10"/>
      <c r="BR653" s="15"/>
      <c r="BS653" s="123"/>
      <c r="BT653" s="123"/>
      <c r="BU653" s="123"/>
      <c r="BV653" s="10"/>
      <c r="BW653" s="10"/>
      <c r="BX653" s="10"/>
      <c r="BY653" s="10"/>
      <c r="BZ653" s="10"/>
    </row>
    <row r="654" spans="64:78">
      <c r="BL654" s="2"/>
      <c r="BM654" s="53" t="s">
        <v>663</v>
      </c>
      <c r="BN654" s="15"/>
      <c r="BO654" s="15"/>
      <c r="BP654" s="15"/>
      <c r="BQ654" s="10"/>
      <c r="BR654" s="15"/>
      <c r="BS654" s="123"/>
      <c r="BT654" s="123"/>
      <c r="BU654" s="123"/>
      <c r="BV654" s="10"/>
      <c r="BW654" s="10"/>
      <c r="BX654" s="10"/>
      <c r="BY654" s="10"/>
      <c r="BZ654" s="10"/>
    </row>
    <row r="655" spans="64:78">
      <c r="BL655" s="2"/>
      <c r="BM655" s="53" t="s">
        <v>664</v>
      </c>
      <c r="BN655" s="15"/>
      <c r="BO655" s="15"/>
      <c r="BP655" s="15"/>
      <c r="BQ655" s="10"/>
      <c r="BR655" s="15"/>
      <c r="BS655" s="123"/>
      <c r="BT655" s="123"/>
      <c r="BU655" s="123"/>
      <c r="BV655" s="10"/>
      <c r="BW655" s="10"/>
      <c r="BX655" s="10"/>
      <c r="BY655" s="10"/>
      <c r="BZ655" s="10"/>
    </row>
    <row r="656" spans="64:78">
      <c r="BL656" s="2"/>
      <c r="BM656" s="53" t="s">
        <v>665</v>
      </c>
      <c r="BN656" s="15"/>
      <c r="BO656" s="15"/>
      <c r="BP656" s="15"/>
      <c r="BQ656" s="10"/>
      <c r="BR656" s="15"/>
      <c r="BS656" s="123"/>
      <c r="BT656" s="123"/>
      <c r="BU656" s="123"/>
      <c r="BV656" s="10"/>
      <c r="BW656" s="10"/>
      <c r="BX656" s="10"/>
      <c r="BY656" s="10"/>
      <c r="BZ656" s="10"/>
    </row>
    <row r="657" spans="64:78">
      <c r="BL657" s="2"/>
      <c r="BM657" s="53" t="s">
        <v>666</v>
      </c>
      <c r="BN657" s="15"/>
      <c r="BO657" s="15"/>
      <c r="BP657" s="15"/>
      <c r="BQ657" s="10"/>
      <c r="BR657" s="15"/>
      <c r="BS657" s="123"/>
      <c r="BT657" s="123"/>
      <c r="BU657" s="123"/>
      <c r="BV657" s="10"/>
      <c r="BW657" s="10"/>
      <c r="BX657" s="10"/>
      <c r="BY657" s="10"/>
      <c r="BZ657" s="10"/>
    </row>
    <row r="658" spans="64:78">
      <c r="BL658" s="2"/>
      <c r="BM658" s="53" t="s">
        <v>667</v>
      </c>
      <c r="BN658" s="15"/>
      <c r="BO658" s="15"/>
      <c r="BP658" s="15"/>
      <c r="BQ658" s="10"/>
      <c r="BR658" s="15"/>
      <c r="BS658" s="123"/>
      <c r="BT658" s="123"/>
      <c r="BU658" s="123"/>
      <c r="BV658" s="10"/>
      <c r="BW658" s="10"/>
      <c r="BX658" s="10"/>
      <c r="BY658" s="10"/>
      <c r="BZ658" s="10"/>
    </row>
    <row r="659" spans="64:78">
      <c r="BL659" s="2"/>
      <c r="BM659" s="53" t="s">
        <v>668</v>
      </c>
      <c r="BN659" s="15"/>
      <c r="BO659" s="15"/>
      <c r="BP659" s="15"/>
      <c r="BQ659" s="10"/>
      <c r="BR659" s="15"/>
      <c r="BS659" s="123"/>
      <c r="BT659" s="123"/>
      <c r="BU659" s="123"/>
      <c r="BV659" s="10"/>
      <c r="BW659" s="10"/>
      <c r="BX659" s="10"/>
      <c r="BY659" s="10"/>
      <c r="BZ659" s="10"/>
    </row>
    <row r="660" spans="64:78">
      <c r="BL660" s="2"/>
      <c r="BM660" s="53" t="s">
        <v>669</v>
      </c>
      <c r="BN660" s="15"/>
      <c r="BO660" s="15"/>
      <c r="BP660" s="15"/>
      <c r="BQ660" s="10"/>
      <c r="BR660" s="15"/>
      <c r="BS660" s="123"/>
      <c r="BT660" s="123"/>
      <c r="BU660" s="123"/>
      <c r="BV660" s="10"/>
      <c r="BW660" s="10"/>
      <c r="BX660" s="10"/>
      <c r="BY660" s="10"/>
      <c r="BZ660" s="10"/>
    </row>
    <row r="661" spans="64:78">
      <c r="BL661" s="2"/>
      <c r="BM661" s="53" t="s">
        <v>670</v>
      </c>
      <c r="BN661" s="15"/>
      <c r="BO661" s="15"/>
      <c r="BP661" s="15"/>
      <c r="BQ661" s="10"/>
      <c r="BR661" s="15"/>
      <c r="BS661" s="123"/>
      <c r="BT661" s="123"/>
      <c r="BU661" s="123"/>
      <c r="BV661" s="10"/>
      <c r="BW661" s="10"/>
      <c r="BX661" s="10"/>
      <c r="BY661" s="10"/>
      <c r="BZ661" s="10"/>
    </row>
    <row r="662" spans="64:78">
      <c r="BL662" s="2"/>
      <c r="BM662" s="53" t="s">
        <v>671</v>
      </c>
      <c r="BN662" s="15"/>
      <c r="BO662" s="15"/>
      <c r="BP662" s="15"/>
      <c r="BQ662" s="10"/>
      <c r="BR662" s="15"/>
      <c r="BS662" s="123"/>
      <c r="BT662" s="123"/>
      <c r="BU662" s="123"/>
      <c r="BV662" s="10"/>
      <c r="BW662" s="10"/>
      <c r="BX662" s="10"/>
      <c r="BY662" s="10"/>
      <c r="BZ662" s="10"/>
    </row>
    <row r="663" spans="64:78">
      <c r="BL663" s="2"/>
      <c r="BM663" s="53" t="s">
        <v>672</v>
      </c>
      <c r="BN663" s="15"/>
      <c r="BO663" s="15"/>
      <c r="BP663" s="15"/>
      <c r="BQ663" s="10"/>
      <c r="BR663" s="15"/>
      <c r="BS663" s="123"/>
      <c r="BT663" s="123"/>
      <c r="BU663" s="123"/>
      <c r="BV663" s="10"/>
      <c r="BW663" s="10"/>
      <c r="BX663" s="10"/>
      <c r="BY663" s="10"/>
      <c r="BZ663" s="10"/>
    </row>
    <row r="664" spans="64:78">
      <c r="BL664" s="2"/>
      <c r="BM664" s="53" t="s">
        <v>673</v>
      </c>
      <c r="BN664" s="15"/>
      <c r="BO664" s="15"/>
      <c r="BP664" s="15"/>
      <c r="BQ664" s="10"/>
      <c r="BR664" s="15"/>
      <c r="BS664" s="123"/>
      <c r="BT664" s="123"/>
      <c r="BU664" s="123"/>
      <c r="BV664" s="10"/>
      <c r="BW664" s="10"/>
      <c r="BX664" s="10"/>
      <c r="BY664" s="10"/>
      <c r="BZ664" s="10"/>
    </row>
    <row r="665" spans="64:78">
      <c r="BL665" s="2"/>
      <c r="BM665" s="53" t="s">
        <v>674</v>
      </c>
      <c r="BN665" s="15"/>
      <c r="BO665" s="15"/>
      <c r="BP665" s="15"/>
      <c r="BQ665" s="10"/>
      <c r="BR665" s="15"/>
      <c r="BS665" s="123"/>
      <c r="BT665" s="123"/>
      <c r="BU665" s="123"/>
      <c r="BV665" s="10"/>
      <c r="BW665" s="10"/>
      <c r="BX665" s="10"/>
      <c r="BY665" s="10"/>
      <c r="BZ665" s="10"/>
    </row>
    <row r="666" spans="64:78">
      <c r="BL666" s="2"/>
      <c r="BM666" s="53" t="s">
        <v>675</v>
      </c>
      <c r="BN666" s="15"/>
      <c r="BO666" s="15"/>
      <c r="BP666" s="15"/>
      <c r="BQ666" s="10"/>
      <c r="BR666" s="15"/>
      <c r="BS666" s="123"/>
      <c r="BT666" s="123"/>
      <c r="BU666" s="123"/>
      <c r="BV666" s="10"/>
      <c r="BW666" s="10"/>
      <c r="BX666" s="10"/>
      <c r="BY666" s="10"/>
      <c r="BZ666" s="10"/>
    </row>
    <row r="667" spans="64:78">
      <c r="BL667" s="2"/>
      <c r="BM667" s="53" t="s">
        <v>16</v>
      </c>
      <c r="BN667" s="15"/>
      <c r="BO667" s="15"/>
      <c r="BP667" s="15"/>
      <c r="BQ667" s="10"/>
      <c r="BR667" s="15"/>
      <c r="BS667" s="123"/>
      <c r="BT667" s="123"/>
      <c r="BU667" s="123"/>
      <c r="BV667" s="10"/>
      <c r="BW667" s="10"/>
      <c r="BX667" s="10"/>
      <c r="BY667" s="10"/>
      <c r="BZ667" s="10"/>
    </row>
    <row r="668" spans="64:78">
      <c r="BL668" s="2"/>
      <c r="BM668" s="53" t="s">
        <v>676</v>
      </c>
      <c r="BN668" s="15"/>
      <c r="BO668" s="15"/>
      <c r="BP668" s="15"/>
      <c r="BQ668" s="10"/>
      <c r="BR668" s="15"/>
      <c r="BS668" s="123"/>
      <c r="BT668" s="123"/>
      <c r="BU668" s="123"/>
      <c r="BV668" s="10"/>
      <c r="BW668" s="10"/>
      <c r="BX668" s="10"/>
      <c r="BY668" s="10"/>
      <c r="BZ668" s="10"/>
    </row>
    <row r="669" spans="64:78">
      <c r="BL669" s="2"/>
      <c r="BM669" s="53" t="s">
        <v>677</v>
      </c>
      <c r="BN669" s="15"/>
      <c r="BO669" s="15"/>
      <c r="BP669" s="15"/>
      <c r="BQ669" s="10"/>
      <c r="BR669" s="15"/>
      <c r="BS669" s="123"/>
      <c r="BT669" s="123"/>
      <c r="BU669" s="123"/>
      <c r="BV669" s="10"/>
      <c r="BW669" s="10"/>
      <c r="BX669" s="10"/>
      <c r="BY669" s="10"/>
      <c r="BZ669" s="10"/>
    </row>
    <row r="670" spans="64:78">
      <c r="BL670" s="2"/>
      <c r="BM670" s="53" t="s">
        <v>678</v>
      </c>
      <c r="BN670" s="15"/>
      <c r="BO670" s="15"/>
      <c r="BP670" s="15"/>
      <c r="BQ670" s="10"/>
      <c r="BR670" s="15"/>
      <c r="BS670" s="123"/>
      <c r="BT670" s="123"/>
      <c r="BU670" s="123"/>
      <c r="BV670" s="10"/>
      <c r="BW670" s="10"/>
      <c r="BX670" s="10"/>
      <c r="BY670" s="10"/>
      <c r="BZ670" s="10"/>
    </row>
    <row r="671" spans="64:78">
      <c r="BL671" s="2"/>
      <c r="BM671" s="53" t="s">
        <v>679</v>
      </c>
      <c r="BN671" s="15"/>
      <c r="BO671" s="15"/>
      <c r="BP671" s="15"/>
      <c r="BQ671" s="10"/>
      <c r="BR671" s="15"/>
      <c r="BS671" s="123"/>
      <c r="BT671" s="123"/>
      <c r="BU671" s="123"/>
      <c r="BV671" s="10"/>
      <c r="BW671" s="10"/>
      <c r="BX671" s="10"/>
      <c r="BY671" s="10"/>
      <c r="BZ671" s="10"/>
    </row>
    <row r="672" spans="64:78">
      <c r="BL672" s="2"/>
      <c r="BM672" s="53" t="s">
        <v>680</v>
      </c>
      <c r="BN672" s="15"/>
      <c r="BO672" s="15"/>
      <c r="BP672" s="15"/>
      <c r="BQ672" s="10"/>
      <c r="BR672" s="15"/>
      <c r="BS672" s="123"/>
      <c r="BT672" s="123"/>
      <c r="BU672" s="123"/>
      <c r="BV672" s="10"/>
      <c r="BW672" s="10"/>
      <c r="BX672" s="10"/>
      <c r="BY672" s="10"/>
      <c r="BZ672" s="10"/>
    </row>
    <row r="673" spans="64:78">
      <c r="BL673" s="2"/>
      <c r="BM673" s="53" t="s">
        <v>681</v>
      </c>
      <c r="BN673" s="15"/>
      <c r="BO673" s="15"/>
      <c r="BP673" s="15"/>
      <c r="BQ673" s="10"/>
      <c r="BR673" s="15"/>
      <c r="BS673" s="123"/>
      <c r="BT673" s="123"/>
      <c r="BU673" s="123"/>
      <c r="BV673" s="10"/>
      <c r="BW673" s="10"/>
      <c r="BX673" s="10"/>
      <c r="BY673" s="10"/>
      <c r="BZ673" s="10"/>
    </row>
    <row r="674" spans="64:78">
      <c r="BL674" s="2"/>
      <c r="BM674" s="53" t="s">
        <v>682</v>
      </c>
      <c r="BN674" s="15"/>
      <c r="BO674" s="15"/>
      <c r="BP674" s="15"/>
      <c r="BQ674" s="10"/>
      <c r="BR674" s="15"/>
      <c r="BS674" s="123"/>
      <c r="BT674" s="123"/>
      <c r="BU674" s="123"/>
      <c r="BV674" s="10"/>
      <c r="BW674" s="10"/>
      <c r="BX674" s="10"/>
      <c r="BY674" s="10"/>
      <c r="BZ674" s="10"/>
    </row>
    <row r="675" spans="64:78">
      <c r="BL675" s="2"/>
      <c r="BM675" s="53" t="s">
        <v>683</v>
      </c>
      <c r="BN675" s="15"/>
      <c r="BO675" s="15"/>
      <c r="BP675" s="15"/>
      <c r="BQ675" s="10"/>
      <c r="BR675" s="15"/>
      <c r="BS675" s="123"/>
      <c r="BT675" s="123"/>
      <c r="BU675" s="123"/>
      <c r="BV675" s="10"/>
      <c r="BW675" s="10"/>
      <c r="BX675" s="10"/>
      <c r="BY675" s="10"/>
      <c r="BZ675" s="10"/>
    </row>
    <row r="676" spans="64:78">
      <c r="BL676" s="2"/>
      <c r="BM676" s="53" t="s">
        <v>684</v>
      </c>
      <c r="BN676" s="15"/>
      <c r="BO676" s="15"/>
      <c r="BP676" s="15"/>
      <c r="BQ676" s="10"/>
      <c r="BR676" s="15"/>
      <c r="BS676" s="123"/>
      <c r="BT676" s="123"/>
      <c r="BU676" s="123"/>
      <c r="BV676" s="10"/>
      <c r="BW676" s="10"/>
      <c r="BX676" s="10"/>
      <c r="BY676" s="10"/>
      <c r="BZ676" s="10"/>
    </row>
    <row r="677" spans="64:78">
      <c r="BL677" s="2"/>
      <c r="BM677" s="53" t="s">
        <v>685</v>
      </c>
      <c r="BN677" s="15"/>
      <c r="BO677" s="15"/>
      <c r="BP677" s="15"/>
      <c r="BQ677" s="10"/>
      <c r="BR677" s="15"/>
      <c r="BS677" s="123"/>
      <c r="BT677" s="123"/>
      <c r="BU677" s="123"/>
      <c r="BV677" s="10"/>
      <c r="BW677" s="10"/>
      <c r="BX677" s="10"/>
      <c r="BY677" s="10"/>
      <c r="BZ677" s="10"/>
    </row>
    <row r="678" spans="64:78">
      <c r="BL678" s="2"/>
      <c r="BM678" s="53" t="s">
        <v>686</v>
      </c>
      <c r="BN678" s="15"/>
      <c r="BO678" s="15"/>
      <c r="BP678" s="15"/>
      <c r="BQ678" s="10"/>
      <c r="BR678" s="15"/>
      <c r="BS678" s="123"/>
      <c r="BT678" s="123"/>
      <c r="BU678" s="123"/>
      <c r="BV678" s="10"/>
      <c r="BW678" s="10"/>
      <c r="BX678" s="10"/>
      <c r="BY678" s="10"/>
      <c r="BZ678" s="10"/>
    </row>
    <row r="679" spans="64:78">
      <c r="BL679" s="2"/>
      <c r="BM679" s="53" t="s">
        <v>687</v>
      </c>
      <c r="BN679" s="15"/>
      <c r="BO679" s="15"/>
      <c r="BP679" s="15"/>
      <c r="BQ679" s="10"/>
      <c r="BR679" s="15"/>
      <c r="BS679" s="123"/>
      <c r="BT679" s="123"/>
      <c r="BU679" s="123"/>
      <c r="BV679" s="10"/>
      <c r="BW679" s="10"/>
      <c r="BX679" s="10"/>
      <c r="BY679" s="10"/>
      <c r="BZ679" s="10"/>
    </row>
    <row r="680" spans="64:78">
      <c r="BL680" s="2"/>
      <c r="BM680" s="53" t="s">
        <v>688</v>
      </c>
      <c r="BN680" s="15"/>
      <c r="BO680" s="15"/>
      <c r="BP680" s="15"/>
      <c r="BQ680" s="10"/>
      <c r="BR680" s="15"/>
      <c r="BS680" s="123"/>
      <c r="BT680" s="123"/>
      <c r="BU680" s="123"/>
      <c r="BV680" s="10"/>
      <c r="BW680" s="10"/>
      <c r="BX680" s="10"/>
      <c r="BY680" s="10"/>
      <c r="BZ680" s="10"/>
    </row>
    <row r="681" spans="64:78">
      <c r="BL681" s="2"/>
      <c r="BM681" s="53" t="s">
        <v>689</v>
      </c>
      <c r="BN681" s="15"/>
      <c r="BO681" s="15"/>
      <c r="BP681" s="15"/>
      <c r="BQ681" s="10"/>
      <c r="BR681" s="15"/>
      <c r="BS681" s="123"/>
      <c r="BT681" s="123"/>
      <c r="BU681" s="123"/>
      <c r="BV681" s="10"/>
      <c r="BW681" s="10"/>
      <c r="BX681" s="10"/>
      <c r="BY681" s="10"/>
      <c r="BZ681" s="10"/>
    </row>
    <row r="682" spans="64:78">
      <c r="BL682" s="2"/>
      <c r="BM682" s="53" t="s">
        <v>690</v>
      </c>
      <c r="BN682" s="15"/>
      <c r="BO682" s="15"/>
      <c r="BP682" s="15"/>
      <c r="BQ682" s="10"/>
      <c r="BR682" s="15"/>
      <c r="BS682" s="123"/>
      <c r="BT682" s="123"/>
      <c r="BU682" s="123"/>
      <c r="BV682" s="10"/>
      <c r="BW682" s="10"/>
      <c r="BX682" s="10"/>
      <c r="BY682" s="10"/>
      <c r="BZ682" s="10"/>
    </row>
    <row r="683" spans="64:78">
      <c r="BL683" s="2"/>
      <c r="BM683" s="53" t="s">
        <v>691</v>
      </c>
      <c r="BN683" s="15"/>
      <c r="BO683" s="15"/>
      <c r="BP683" s="15"/>
      <c r="BQ683" s="10"/>
      <c r="BR683" s="15"/>
      <c r="BS683" s="123"/>
      <c r="BT683" s="123"/>
      <c r="BU683" s="123"/>
      <c r="BV683" s="10"/>
      <c r="BW683" s="10"/>
      <c r="BX683" s="10"/>
      <c r="BY683" s="10"/>
      <c r="BZ683" s="10"/>
    </row>
    <row r="684" spans="64:78">
      <c r="BL684" s="2"/>
      <c r="BM684" s="53" t="s">
        <v>692</v>
      </c>
      <c r="BN684" s="15"/>
      <c r="BO684" s="15"/>
      <c r="BP684" s="15"/>
      <c r="BQ684" s="10"/>
      <c r="BR684" s="15"/>
      <c r="BS684" s="123"/>
      <c r="BT684" s="123"/>
      <c r="BU684" s="123"/>
      <c r="BV684" s="10"/>
      <c r="BW684" s="10"/>
      <c r="BX684" s="10"/>
      <c r="BY684" s="10"/>
      <c r="BZ684" s="10"/>
    </row>
    <row r="685" spans="64:78">
      <c r="BL685" s="2"/>
      <c r="BM685" s="53" t="s">
        <v>693</v>
      </c>
      <c r="BN685" s="15"/>
      <c r="BO685" s="15"/>
      <c r="BP685" s="15"/>
      <c r="BQ685" s="10"/>
      <c r="BR685" s="15"/>
      <c r="BS685" s="123"/>
      <c r="BT685" s="123"/>
      <c r="BU685" s="123"/>
      <c r="BV685" s="10"/>
      <c r="BW685" s="10"/>
      <c r="BX685" s="10"/>
      <c r="BY685" s="10"/>
      <c r="BZ685" s="10"/>
    </row>
    <row r="686" spans="64:78">
      <c r="BL686" s="2"/>
      <c r="BM686" s="53" t="s">
        <v>694</v>
      </c>
      <c r="BN686" s="15"/>
      <c r="BO686" s="15"/>
      <c r="BP686" s="15"/>
      <c r="BQ686" s="10"/>
      <c r="BR686" s="15"/>
      <c r="BS686" s="123"/>
      <c r="BT686" s="123"/>
      <c r="BU686" s="123"/>
      <c r="BV686" s="10"/>
      <c r="BW686" s="10"/>
      <c r="BX686" s="10"/>
      <c r="BY686" s="10"/>
      <c r="BZ686" s="10"/>
    </row>
    <row r="687" spans="64:78">
      <c r="BL687" s="2"/>
      <c r="BM687" s="53" t="s">
        <v>695</v>
      </c>
      <c r="BN687" s="15"/>
      <c r="BO687" s="15"/>
      <c r="BP687" s="15"/>
      <c r="BQ687" s="10"/>
      <c r="BR687" s="15"/>
      <c r="BS687" s="123"/>
      <c r="BT687" s="123"/>
      <c r="BU687" s="123"/>
      <c r="BV687" s="10"/>
      <c r="BW687" s="10"/>
      <c r="BX687" s="10"/>
      <c r="BY687" s="10"/>
      <c r="BZ687" s="10"/>
    </row>
    <row r="688" spans="64:78">
      <c r="BL688" s="2"/>
      <c r="BM688" s="53" t="s">
        <v>696</v>
      </c>
      <c r="BN688" s="15"/>
      <c r="BO688" s="15"/>
      <c r="BP688" s="15"/>
      <c r="BQ688" s="10"/>
      <c r="BR688" s="15"/>
      <c r="BS688" s="123"/>
      <c r="BT688" s="123"/>
      <c r="BU688" s="123"/>
      <c r="BV688" s="10"/>
      <c r="BW688" s="10"/>
      <c r="BX688" s="10"/>
      <c r="BY688" s="10"/>
      <c r="BZ688" s="10"/>
    </row>
    <row r="689" spans="64:78">
      <c r="BL689" s="2"/>
      <c r="BM689" s="53" t="s">
        <v>697</v>
      </c>
      <c r="BN689" s="15"/>
      <c r="BO689" s="15"/>
      <c r="BP689" s="15"/>
      <c r="BQ689" s="10"/>
      <c r="BR689" s="15"/>
      <c r="BS689" s="123"/>
      <c r="BT689" s="123"/>
      <c r="BU689" s="123"/>
      <c r="BV689" s="10"/>
      <c r="BW689" s="10"/>
      <c r="BX689" s="10"/>
      <c r="BY689" s="10"/>
      <c r="BZ689" s="10"/>
    </row>
    <row r="690" spans="64:78">
      <c r="BL690" s="2"/>
      <c r="BM690" s="53" t="s">
        <v>698</v>
      </c>
      <c r="BN690" s="15"/>
      <c r="BO690" s="15"/>
      <c r="BP690" s="15"/>
      <c r="BQ690" s="10"/>
      <c r="BR690" s="15"/>
      <c r="BS690" s="123"/>
      <c r="BT690" s="123"/>
      <c r="BU690" s="123"/>
      <c r="BV690" s="10"/>
      <c r="BW690" s="10"/>
      <c r="BX690" s="10"/>
      <c r="BY690" s="10"/>
      <c r="BZ690" s="10"/>
    </row>
    <row r="691" spans="64:78">
      <c r="BL691" s="2"/>
      <c r="BM691" s="53" t="s">
        <v>699</v>
      </c>
      <c r="BN691" s="15"/>
      <c r="BO691" s="15"/>
      <c r="BP691" s="15"/>
      <c r="BQ691" s="10"/>
      <c r="BR691" s="15"/>
      <c r="BS691" s="123"/>
      <c r="BT691" s="123"/>
      <c r="BU691" s="123"/>
      <c r="BV691" s="10"/>
      <c r="BW691" s="10"/>
      <c r="BX691" s="10"/>
      <c r="BY691" s="10"/>
      <c r="BZ691" s="10"/>
    </row>
    <row r="692" spans="64:78">
      <c r="BL692" s="2"/>
      <c r="BM692" s="53" t="s">
        <v>700</v>
      </c>
      <c r="BN692" s="15"/>
      <c r="BO692" s="15"/>
      <c r="BP692" s="15"/>
      <c r="BQ692" s="10"/>
      <c r="BR692" s="15"/>
      <c r="BS692" s="123"/>
      <c r="BT692" s="123"/>
      <c r="BU692" s="123"/>
      <c r="BV692" s="10"/>
      <c r="BW692" s="10"/>
      <c r="BX692" s="10"/>
      <c r="BY692" s="10"/>
      <c r="BZ692" s="10"/>
    </row>
    <row r="693" spans="64:78">
      <c r="BL693" s="2"/>
      <c r="BM693" s="53" t="s">
        <v>701</v>
      </c>
      <c r="BN693" s="15"/>
      <c r="BO693" s="15"/>
      <c r="BP693" s="15"/>
      <c r="BQ693" s="10"/>
      <c r="BR693" s="15"/>
      <c r="BS693" s="123"/>
      <c r="BT693" s="123"/>
      <c r="BU693" s="123"/>
      <c r="BV693" s="10"/>
      <c r="BW693" s="10"/>
      <c r="BX693" s="10"/>
      <c r="BY693" s="10"/>
      <c r="BZ693" s="10"/>
    </row>
    <row r="694" spans="64:78">
      <c r="BL694" s="2"/>
      <c r="BM694" s="53" t="s">
        <v>702</v>
      </c>
      <c r="BN694" s="15"/>
      <c r="BO694" s="15"/>
      <c r="BP694" s="15"/>
      <c r="BQ694" s="10"/>
      <c r="BR694" s="15"/>
      <c r="BS694" s="123"/>
      <c r="BT694" s="123"/>
      <c r="BU694" s="123"/>
      <c r="BV694" s="10"/>
      <c r="BW694" s="10"/>
      <c r="BX694" s="10"/>
      <c r="BY694" s="10"/>
      <c r="BZ694" s="10"/>
    </row>
    <row r="695" spans="64:78">
      <c r="BL695" s="2"/>
      <c r="BM695" s="53" t="s">
        <v>703</v>
      </c>
      <c r="BN695" s="15"/>
      <c r="BO695" s="15"/>
      <c r="BP695" s="15"/>
      <c r="BQ695" s="10"/>
      <c r="BR695" s="15"/>
      <c r="BS695" s="123"/>
      <c r="BT695" s="123"/>
      <c r="BU695" s="123"/>
      <c r="BV695" s="10"/>
      <c r="BW695" s="10"/>
      <c r="BX695" s="10"/>
      <c r="BY695" s="10"/>
      <c r="BZ695" s="10"/>
    </row>
    <row r="696" spans="64:78">
      <c r="BL696" s="2"/>
      <c r="BM696" s="53" t="s">
        <v>704</v>
      </c>
      <c r="BN696" s="15"/>
      <c r="BO696" s="15"/>
      <c r="BP696" s="15"/>
      <c r="BQ696" s="10"/>
      <c r="BR696" s="15"/>
      <c r="BS696" s="123"/>
      <c r="BT696" s="123"/>
      <c r="BU696" s="123"/>
      <c r="BV696" s="10"/>
      <c r="BW696" s="10"/>
      <c r="BX696" s="10"/>
      <c r="BY696" s="10"/>
      <c r="BZ696" s="10"/>
    </row>
    <row r="697" spans="64:78">
      <c r="BL697" s="2"/>
      <c r="BM697" s="53" t="s">
        <v>705</v>
      </c>
      <c r="BN697" s="15"/>
      <c r="BO697" s="15"/>
      <c r="BP697" s="15"/>
      <c r="BQ697" s="10"/>
      <c r="BR697" s="15"/>
      <c r="BS697" s="123"/>
      <c r="BT697" s="123"/>
      <c r="BU697" s="123"/>
      <c r="BV697" s="10"/>
      <c r="BW697" s="10"/>
      <c r="BX697" s="10"/>
      <c r="BY697" s="10"/>
      <c r="BZ697" s="10"/>
    </row>
    <row r="698" spans="64:78">
      <c r="BL698" s="2"/>
      <c r="BM698" s="53" t="s">
        <v>706</v>
      </c>
      <c r="BN698" s="15"/>
      <c r="BO698" s="15"/>
      <c r="BP698" s="15"/>
      <c r="BQ698" s="10"/>
      <c r="BR698" s="15"/>
      <c r="BS698" s="123"/>
      <c r="BT698" s="123"/>
      <c r="BU698" s="123"/>
      <c r="BV698" s="10"/>
      <c r="BW698" s="10"/>
      <c r="BX698" s="10"/>
      <c r="BY698" s="10"/>
      <c r="BZ698" s="10"/>
    </row>
    <row r="699" spans="64:78">
      <c r="BL699" s="2"/>
      <c r="BM699" s="53" t="s">
        <v>707</v>
      </c>
      <c r="BN699" s="15"/>
      <c r="BO699" s="15"/>
      <c r="BP699" s="15"/>
      <c r="BQ699" s="10"/>
      <c r="BR699" s="15"/>
      <c r="BS699" s="123"/>
      <c r="BT699" s="123"/>
      <c r="BU699" s="123"/>
      <c r="BV699" s="10"/>
      <c r="BW699" s="10"/>
      <c r="BX699" s="10"/>
      <c r="BY699" s="10"/>
      <c r="BZ699" s="10"/>
    </row>
    <row r="700" spans="64:78">
      <c r="BL700" s="2"/>
      <c r="BM700" s="53" t="s">
        <v>708</v>
      </c>
      <c r="BN700" s="15"/>
      <c r="BO700" s="15"/>
      <c r="BP700" s="15"/>
      <c r="BQ700" s="10"/>
      <c r="BR700" s="15"/>
      <c r="BS700" s="123"/>
      <c r="BT700" s="123"/>
      <c r="BU700" s="123"/>
      <c r="BV700" s="10"/>
      <c r="BW700" s="10"/>
      <c r="BX700" s="10"/>
      <c r="BY700" s="10"/>
      <c r="BZ700" s="10"/>
    </row>
    <row r="701" spans="64:78">
      <c r="BL701" s="2"/>
      <c r="BM701" s="53" t="s">
        <v>709</v>
      </c>
      <c r="BN701" s="15"/>
      <c r="BO701" s="15"/>
      <c r="BP701" s="15"/>
      <c r="BQ701" s="10"/>
      <c r="BR701" s="15"/>
      <c r="BS701" s="123"/>
      <c r="BT701" s="123"/>
      <c r="BU701" s="123"/>
      <c r="BV701" s="10"/>
      <c r="BW701" s="10"/>
      <c r="BX701" s="10"/>
      <c r="BY701" s="10"/>
      <c r="BZ701" s="10"/>
    </row>
    <row r="702" spans="64:78">
      <c r="BL702" s="2"/>
      <c r="BM702" s="53" t="s">
        <v>710</v>
      </c>
      <c r="BN702" s="15"/>
      <c r="BO702" s="15"/>
      <c r="BP702" s="15"/>
      <c r="BQ702" s="10"/>
      <c r="BR702" s="15"/>
      <c r="BS702" s="123"/>
      <c r="BT702" s="123"/>
      <c r="BU702" s="123"/>
      <c r="BV702" s="10"/>
      <c r="BW702" s="10"/>
      <c r="BX702" s="10"/>
      <c r="BY702" s="10"/>
      <c r="BZ702" s="10"/>
    </row>
    <row r="703" spans="64:78">
      <c r="BL703" s="2"/>
      <c r="BM703" s="53" t="s">
        <v>711</v>
      </c>
      <c r="BN703" s="15"/>
      <c r="BO703" s="15"/>
      <c r="BP703" s="15"/>
      <c r="BQ703" s="10"/>
      <c r="BR703" s="15"/>
      <c r="BS703" s="123"/>
      <c r="BT703" s="123"/>
      <c r="BU703" s="123"/>
      <c r="BV703" s="10"/>
      <c r="BW703" s="10"/>
      <c r="BX703" s="10"/>
      <c r="BY703" s="10"/>
      <c r="BZ703" s="10"/>
    </row>
    <row r="704" spans="64:78">
      <c r="BL704" s="2"/>
      <c r="BM704" s="53" t="s">
        <v>712</v>
      </c>
      <c r="BN704" s="15"/>
      <c r="BO704" s="15"/>
      <c r="BP704" s="15"/>
      <c r="BQ704" s="10"/>
      <c r="BR704" s="15"/>
      <c r="BS704" s="123"/>
      <c r="BT704" s="123"/>
      <c r="BU704" s="123"/>
      <c r="BV704" s="10"/>
      <c r="BW704" s="10"/>
      <c r="BX704" s="10"/>
      <c r="BY704" s="10"/>
      <c r="BZ704" s="10"/>
    </row>
    <row r="705" spans="64:78">
      <c r="BL705" s="2"/>
      <c r="BM705" s="53" t="s">
        <v>713</v>
      </c>
      <c r="BN705" s="15"/>
      <c r="BO705" s="15"/>
      <c r="BP705" s="15"/>
      <c r="BQ705" s="10"/>
      <c r="BR705" s="15"/>
      <c r="BS705" s="123"/>
      <c r="BT705" s="123"/>
      <c r="BU705" s="123"/>
      <c r="BV705" s="10"/>
      <c r="BW705" s="10"/>
      <c r="BX705" s="10"/>
      <c r="BY705" s="10"/>
      <c r="BZ705" s="10"/>
    </row>
    <row r="706" spans="64:78">
      <c r="BL706" s="2"/>
      <c r="BM706" s="53" t="s">
        <v>714</v>
      </c>
      <c r="BN706" s="15"/>
      <c r="BO706" s="15"/>
      <c r="BP706" s="15"/>
      <c r="BQ706" s="10"/>
      <c r="BR706" s="15"/>
      <c r="BS706" s="123"/>
      <c r="BT706" s="123"/>
      <c r="BU706" s="123"/>
      <c r="BV706" s="10"/>
      <c r="BW706" s="10"/>
      <c r="BX706" s="10"/>
      <c r="BY706" s="10"/>
      <c r="BZ706" s="10"/>
    </row>
    <row r="707" spans="64:78">
      <c r="BL707" s="2"/>
      <c r="BM707" s="53" t="s">
        <v>715</v>
      </c>
      <c r="BN707" s="15"/>
      <c r="BO707" s="15"/>
      <c r="BP707" s="15"/>
      <c r="BQ707" s="10"/>
      <c r="BR707" s="15"/>
      <c r="BS707" s="123"/>
      <c r="BT707" s="123"/>
      <c r="BU707" s="123"/>
      <c r="BV707" s="10"/>
      <c r="BW707" s="10"/>
      <c r="BX707" s="10"/>
      <c r="BY707" s="10"/>
      <c r="BZ707" s="10"/>
    </row>
    <row r="708" spans="64:78">
      <c r="BL708" s="2"/>
      <c r="BM708" s="53" t="s">
        <v>716</v>
      </c>
      <c r="BN708" s="15"/>
      <c r="BO708" s="15"/>
      <c r="BP708" s="15"/>
      <c r="BQ708" s="10"/>
      <c r="BR708" s="15"/>
      <c r="BS708" s="123"/>
      <c r="BT708" s="123"/>
      <c r="BU708" s="123"/>
      <c r="BV708" s="10"/>
      <c r="BW708" s="10"/>
      <c r="BX708" s="10"/>
      <c r="BY708" s="10"/>
      <c r="BZ708" s="10"/>
    </row>
    <row r="709" spans="64:78">
      <c r="BL709" s="2"/>
      <c r="BM709" s="53" t="s">
        <v>717</v>
      </c>
      <c r="BN709" s="15"/>
      <c r="BO709" s="15"/>
      <c r="BP709" s="15"/>
      <c r="BQ709" s="10"/>
      <c r="BR709" s="15"/>
      <c r="BS709" s="123"/>
      <c r="BT709" s="123"/>
      <c r="BU709" s="123"/>
      <c r="BV709" s="10"/>
      <c r="BW709" s="10"/>
      <c r="BX709" s="10"/>
      <c r="BY709" s="10"/>
      <c r="BZ709" s="10"/>
    </row>
    <row r="710" spans="64:78">
      <c r="BL710" s="2"/>
      <c r="BM710" s="53" t="s">
        <v>718</v>
      </c>
      <c r="BN710" s="15"/>
      <c r="BO710" s="15"/>
      <c r="BP710" s="15"/>
      <c r="BQ710" s="10"/>
      <c r="BR710" s="15"/>
      <c r="BS710" s="123"/>
      <c r="BT710" s="123"/>
      <c r="BU710" s="123"/>
      <c r="BV710" s="10"/>
      <c r="BW710" s="10"/>
      <c r="BX710" s="10"/>
      <c r="BY710" s="10"/>
      <c r="BZ710" s="10"/>
    </row>
    <row r="711" spans="64:78">
      <c r="BL711" s="2"/>
      <c r="BM711" s="53" t="s">
        <v>719</v>
      </c>
      <c r="BN711" s="15"/>
      <c r="BO711" s="15"/>
      <c r="BP711" s="15"/>
      <c r="BQ711" s="10"/>
      <c r="BR711" s="15"/>
      <c r="BS711" s="123"/>
      <c r="BT711" s="123"/>
      <c r="BU711" s="123"/>
      <c r="BV711" s="10"/>
      <c r="BW711" s="10"/>
      <c r="BX711" s="10"/>
      <c r="BY711" s="10"/>
      <c r="BZ711" s="10"/>
    </row>
    <row r="712" spans="64:78">
      <c r="BL712" s="2"/>
      <c r="BM712" s="53" t="s">
        <v>720</v>
      </c>
      <c r="BN712" s="15"/>
      <c r="BO712" s="15"/>
      <c r="BP712" s="15"/>
      <c r="BQ712" s="10"/>
      <c r="BR712" s="15"/>
      <c r="BS712" s="123"/>
      <c r="BT712" s="123"/>
      <c r="BU712" s="123"/>
      <c r="BV712" s="10"/>
      <c r="BW712" s="10"/>
      <c r="BX712" s="10"/>
      <c r="BY712" s="10"/>
      <c r="BZ712" s="10"/>
    </row>
    <row r="713" spans="64:78">
      <c r="BL713" s="2"/>
      <c r="BM713" s="53" t="s">
        <v>721</v>
      </c>
      <c r="BN713" s="15"/>
      <c r="BO713" s="15"/>
      <c r="BP713" s="15"/>
      <c r="BQ713" s="10"/>
      <c r="BR713" s="15"/>
      <c r="BS713" s="123"/>
      <c r="BT713" s="123"/>
      <c r="BU713" s="123"/>
      <c r="BV713" s="10"/>
      <c r="BW713" s="10"/>
      <c r="BX713" s="10"/>
      <c r="BY713" s="10"/>
      <c r="BZ713" s="10"/>
    </row>
    <row r="714" spans="64:78">
      <c r="BL714" s="2"/>
      <c r="BM714" s="53" t="s">
        <v>722</v>
      </c>
      <c r="BN714" s="15"/>
      <c r="BO714" s="15"/>
      <c r="BP714" s="15"/>
      <c r="BQ714" s="10"/>
      <c r="BR714" s="15"/>
      <c r="BS714" s="123"/>
      <c r="BT714" s="123"/>
      <c r="BU714" s="123"/>
      <c r="BV714" s="10"/>
      <c r="BW714" s="10"/>
      <c r="BX714" s="10"/>
      <c r="BY714" s="10"/>
      <c r="BZ714" s="10"/>
    </row>
    <row r="715" spans="64:78">
      <c r="BL715" s="2"/>
      <c r="BM715" s="53" t="s">
        <v>723</v>
      </c>
      <c r="BN715" s="15"/>
      <c r="BO715" s="15"/>
      <c r="BP715" s="15"/>
      <c r="BQ715" s="10"/>
      <c r="BR715" s="15"/>
      <c r="BS715" s="123"/>
      <c r="BT715" s="123"/>
      <c r="BU715" s="123"/>
      <c r="BV715" s="10"/>
      <c r="BW715" s="10"/>
      <c r="BX715" s="10"/>
      <c r="BY715" s="10"/>
      <c r="BZ715" s="10"/>
    </row>
    <row r="716" spans="64:78">
      <c r="BL716" s="2"/>
      <c r="BM716" s="53" t="s">
        <v>724</v>
      </c>
      <c r="BN716" s="15"/>
      <c r="BO716" s="15"/>
      <c r="BP716" s="15"/>
      <c r="BQ716" s="10"/>
      <c r="BR716" s="15"/>
      <c r="BS716" s="123"/>
      <c r="BT716" s="123"/>
      <c r="BU716" s="123"/>
      <c r="BV716" s="10"/>
      <c r="BW716" s="10"/>
      <c r="BX716" s="10"/>
      <c r="BY716" s="10"/>
      <c r="BZ716" s="10"/>
    </row>
    <row r="717" spans="64:78">
      <c r="BL717" s="2"/>
      <c r="BM717" s="53" t="s">
        <v>725</v>
      </c>
      <c r="BN717" s="15"/>
      <c r="BO717" s="15"/>
      <c r="BP717" s="15"/>
      <c r="BQ717" s="10"/>
      <c r="BR717" s="15"/>
      <c r="BS717" s="123"/>
      <c r="BT717" s="123"/>
      <c r="BU717" s="123"/>
      <c r="BV717" s="10"/>
      <c r="BW717" s="10"/>
      <c r="BX717" s="10"/>
      <c r="BY717" s="10"/>
      <c r="BZ717" s="10"/>
    </row>
    <row r="718" spans="64:78">
      <c r="BL718" s="2"/>
      <c r="BM718" s="53" t="s">
        <v>726</v>
      </c>
      <c r="BN718" s="15"/>
      <c r="BO718" s="15"/>
      <c r="BP718" s="15"/>
      <c r="BQ718" s="10"/>
      <c r="BR718" s="15"/>
      <c r="BS718" s="123"/>
      <c r="BT718" s="123"/>
      <c r="BU718" s="123"/>
      <c r="BV718" s="10"/>
      <c r="BW718" s="10"/>
      <c r="BX718" s="10"/>
      <c r="BY718" s="10"/>
      <c r="BZ718" s="10"/>
    </row>
    <row r="719" spans="64:78">
      <c r="BL719" s="2"/>
      <c r="BM719" s="53" t="s">
        <v>727</v>
      </c>
      <c r="BN719" s="15"/>
      <c r="BO719" s="15"/>
      <c r="BP719" s="15"/>
      <c r="BQ719" s="10"/>
      <c r="BR719" s="15"/>
      <c r="BS719" s="123"/>
      <c r="BT719" s="123"/>
      <c r="BU719" s="123"/>
      <c r="BV719" s="10"/>
      <c r="BW719" s="10"/>
      <c r="BX719" s="10"/>
      <c r="BY719" s="10"/>
      <c r="BZ719" s="10"/>
    </row>
    <row r="720" spans="64:78">
      <c r="BL720" s="2"/>
      <c r="BM720" s="53" t="s">
        <v>728</v>
      </c>
      <c r="BN720" s="15"/>
      <c r="BO720" s="15"/>
      <c r="BP720" s="15"/>
      <c r="BQ720" s="10"/>
      <c r="BR720" s="15"/>
      <c r="BS720" s="123"/>
      <c r="BT720" s="123"/>
      <c r="BU720" s="123"/>
      <c r="BV720" s="10"/>
      <c r="BW720" s="10"/>
      <c r="BX720" s="10"/>
      <c r="BY720" s="10"/>
      <c r="BZ720" s="10"/>
    </row>
    <row r="721" spans="64:78">
      <c r="BL721" s="2"/>
      <c r="BM721" s="53" t="s">
        <v>729</v>
      </c>
      <c r="BN721" s="15"/>
      <c r="BO721" s="15"/>
      <c r="BP721" s="15"/>
      <c r="BQ721" s="10"/>
      <c r="BR721" s="15"/>
      <c r="BS721" s="123"/>
      <c r="BT721" s="123"/>
      <c r="BU721" s="123"/>
      <c r="BV721" s="10"/>
      <c r="BW721" s="10"/>
      <c r="BX721" s="10"/>
      <c r="BY721" s="10"/>
      <c r="BZ721" s="10"/>
    </row>
    <row r="722" spans="64:78">
      <c r="BL722" s="2"/>
      <c r="BM722" s="53" t="s">
        <v>730</v>
      </c>
      <c r="BN722" s="15"/>
      <c r="BO722" s="15"/>
      <c r="BP722" s="15"/>
      <c r="BQ722" s="10"/>
      <c r="BR722" s="15"/>
      <c r="BS722" s="123"/>
      <c r="BT722" s="123"/>
      <c r="BU722" s="123"/>
      <c r="BV722" s="10"/>
      <c r="BW722" s="10"/>
      <c r="BX722" s="10"/>
      <c r="BY722" s="10"/>
      <c r="BZ722" s="10"/>
    </row>
    <row r="723" spans="64:78">
      <c r="BL723" s="2"/>
      <c r="BM723" s="53" t="s">
        <v>731</v>
      </c>
      <c r="BN723" s="15"/>
      <c r="BO723" s="15"/>
      <c r="BP723" s="15"/>
      <c r="BQ723" s="10"/>
      <c r="BR723" s="15"/>
      <c r="BS723" s="123"/>
      <c r="BT723" s="123"/>
      <c r="BU723" s="123"/>
      <c r="BV723" s="10"/>
      <c r="BW723" s="10"/>
      <c r="BX723" s="10"/>
      <c r="BY723" s="10"/>
      <c r="BZ723" s="10"/>
    </row>
    <row r="724" spans="64:78">
      <c r="BL724" s="2"/>
      <c r="BM724" s="53" t="s">
        <v>732</v>
      </c>
      <c r="BN724" s="15"/>
      <c r="BO724" s="15"/>
      <c r="BP724" s="15"/>
      <c r="BQ724" s="10"/>
      <c r="BR724" s="15"/>
      <c r="BS724" s="123"/>
      <c r="BT724" s="123"/>
      <c r="BU724" s="123"/>
      <c r="BV724" s="10"/>
      <c r="BW724" s="10"/>
      <c r="BX724" s="10"/>
      <c r="BY724" s="10"/>
      <c r="BZ724" s="10"/>
    </row>
    <row r="725" spans="64:78">
      <c r="BL725" s="2"/>
      <c r="BM725" s="53" t="s">
        <v>733</v>
      </c>
      <c r="BN725" s="15"/>
      <c r="BO725" s="15"/>
      <c r="BP725" s="15"/>
      <c r="BQ725" s="10"/>
      <c r="BR725" s="15"/>
      <c r="BS725" s="123"/>
      <c r="BT725" s="123"/>
      <c r="BU725" s="123"/>
      <c r="BV725" s="10"/>
      <c r="BW725" s="10"/>
      <c r="BX725" s="10"/>
      <c r="BY725" s="10"/>
      <c r="BZ725" s="10"/>
    </row>
    <row r="726" spans="64:78">
      <c r="BL726" s="2"/>
      <c r="BM726" s="53" t="s">
        <v>734</v>
      </c>
      <c r="BN726" s="15"/>
      <c r="BO726" s="15"/>
      <c r="BP726" s="15"/>
      <c r="BQ726" s="10"/>
      <c r="BR726" s="15"/>
      <c r="BS726" s="123"/>
      <c r="BT726" s="123"/>
      <c r="BU726" s="123"/>
      <c r="BV726" s="10"/>
      <c r="BW726" s="10"/>
      <c r="BX726" s="10"/>
      <c r="BY726" s="10"/>
      <c r="BZ726" s="10"/>
    </row>
    <row r="727" spans="64:78">
      <c r="BL727" s="2"/>
      <c r="BM727" s="53" t="s">
        <v>735</v>
      </c>
      <c r="BN727" s="15"/>
      <c r="BO727" s="15"/>
      <c r="BP727" s="15"/>
      <c r="BQ727" s="10"/>
      <c r="BR727" s="15"/>
      <c r="BS727" s="123"/>
      <c r="BT727" s="123"/>
      <c r="BU727" s="123"/>
      <c r="BV727" s="10"/>
      <c r="BW727" s="10"/>
      <c r="BX727" s="10"/>
      <c r="BY727" s="10"/>
      <c r="BZ727" s="10"/>
    </row>
    <row r="728" spans="64:78">
      <c r="BL728" s="2"/>
      <c r="BM728" s="53" t="s">
        <v>736</v>
      </c>
      <c r="BN728" s="15"/>
      <c r="BO728" s="15"/>
      <c r="BP728" s="15"/>
      <c r="BQ728" s="10"/>
      <c r="BR728" s="15"/>
      <c r="BS728" s="123"/>
      <c r="BT728" s="123"/>
      <c r="BU728" s="123"/>
      <c r="BV728" s="10"/>
      <c r="BW728" s="10"/>
      <c r="BX728" s="10"/>
      <c r="BY728" s="10"/>
      <c r="BZ728" s="10"/>
    </row>
    <row r="729" spans="64:78">
      <c r="BL729" s="2"/>
      <c r="BM729" s="53" t="s">
        <v>737</v>
      </c>
      <c r="BN729" s="15"/>
      <c r="BO729" s="15"/>
      <c r="BP729" s="15"/>
      <c r="BQ729" s="10"/>
      <c r="BR729" s="15"/>
      <c r="BS729" s="123"/>
      <c r="BT729" s="123"/>
      <c r="BU729" s="123"/>
      <c r="BV729" s="10"/>
      <c r="BW729" s="10"/>
      <c r="BX729" s="10"/>
      <c r="BY729" s="10"/>
      <c r="BZ729" s="10"/>
    </row>
    <row r="730" spans="64:78">
      <c r="BL730" s="2"/>
      <c r="BM730" s="53" t="s">
        <v>738</v>
      </c>
      <c r="BN730" s="15"/>
      <c r="BO730" s="15"/>
      <c r="BP730" s="15"/>
      <c r="BQ730" s="10"/>
      <c r="BR730" s="15"/>
      <c r="BS730" s="123"/>
      <c r="BT730" s="123"/>
      <c r="BU730" s="123"/>
      <c r="BV730" s="10"/>
      <c r="BW730" s="10"/>
      <c r="BX730" s="10"/>
      <c r="BY730" s="10"/>
      <c r="BZ730" s="10"/>
    </row>
    <row r="731" spans="64:78">
      <c r="BL731" s="2"/>
      <c r="BM731" s="53" t="s">
        <v>739</v>
      </c>
      <c r="BN731" s="15"/>
      <c r="BO731" s="15"/>
      <c r="BP731" s="15"/>
      <c r="BQ731" s="10"/>
      <c r="BR731" s="15"/>
      <c r="BS731" s="123"/>
      <c r="BT731" s="123"/>
      <c r="BU731" s="123"/>
      <c r="BV731" s="10"/>
      <c r="BW731" s="10"/>
      <c r="BX731" s="10"/>
      <c r="BY731" s="10"/>
      <c r="BZ731" s="10"/>
    </row>
    <row r="732" spans="64:78">
      <c r="BL732" s="2"/>
      <c r="BM732" s="53" t="s">
        <v>740</v>
      </c>
      <c r="BN732" s="15"/>
      <c r="BO732" s="15"/>
      <c r="BP732" s="15"/>
      <c r="BQ732" s="10"/>
      <c r="BR732" s="15"/>
      <c r="BS732" s="123"/>
      <c r="BT732" s="123"/>
      <c r="BU732" s="123"/>
      <c r="BV732" s="10"/>
      <c r="BW732" s="10"/>
      <c r="BX732" s="10"/>
      <c r="BY732" s="10"/>
      <c r="BZ732" s="10"/>
    </row>
    <row r="733" spans="64:78">
      <c r="BL733" s="2"/>
      <c r="BM733" s="53" t="s">
        <v>741</v>
      </c>
      <c r="BN733" s="15"/>
      <c r="BO733" s="15"/>
      <c r="BP733" s="15"/>
      <c r="BQ733" s="10"/>
      <c r="BR733" s="15"/>
      <c r="BS733" s="123"/>
      <c r="BT733" s="123"/>
      <c r="BU733" s="123"/>
      <c r="BV733" s="10"/>
      <c r="BW733" s="10"/>
      <c r="BX733" s="10"/>
      <c r="BY733" s="10"/>
      <c r="BZ733" s="10"/>
    </row>
    <row r="734" spans="64:78">
      <c r="BL734" s="2"/>
      <c r="BM734" s="53" t="s">
        <v>742</v>
      </c>
      <c r="BN734" s="15"/>
      <c r="BO734" s="15"/>
      <c r="BP734" s="15"/>
      <c r="BQ734" s="10"/>
      <c r="BR734" s="15"/>
      <c r="BS734" s="123"/>
      <c r="BT734" s="123"/>
      <c r="BU734" s="123"/>
      <c r="BV734" s="10"/>
      <c r="BW734" s="10"/>
      <c r="BX734" s="10"/>
      <c r="BY734" s="10"/>
      <c r="BZ734" s="10"/>
    </row>
    <row r="735" spans="64:78">
      <c r="BL735" s="2"/>
      <c r="BM735" s="53" t="s">
        <v>743</v>
      </c>
      <c r="BN735" s="15"/>
      <c r="BO735" s="15"/>
      <c r="BP735" s="15"/>
      <c r="BQ735" s="10"/>
      <c r="BR735" s="15"/>
      <c r="BS735" s="123"/>
      <c r="BT735" s="123"/>
      <c r="BU735" s="123"/>
      <c r="BV735" s="10"/>
      <c r="BW735" s="10"/>
      <c r="BX735" s="10"/>
      <c r="BY735" s="10"/>
      <c r="BZ735" s="10"/>
    </row>
    <row r="736" spans="64:78">
      <c r="BL736" s="2"/>
      <c r="BM736" s="53" t="s">
        <v>744</v>
      </c>
      <c r="BN736" s="15"/>
      <c r="BO736" s="15"/>
      <c r="BP736" s="15"/>
      <c r="BQ736" s="10"/>
      <c r="BR736" s="15"/>
      <c r="BS736" s="123"/>
      <c r="BT736" s="123"/>
      <c r="BU736" s="123"/>
      <c r="BV736" s="10"/>
      <c r="BW736" s="10"/>
      <c r="BX736" s="10"/>
      <c r="BY736" s="10"/>
      <c r="BZ736" s="10"/>
    </row>
    <row r="737" spans="64:78">
      <c r="BL737" s="2"/>
      <c r="BM737" s="53" t="s">
        <v>745</v>
      </c>
      <c r="BN737" s="15"/>
      <c r="BO737" s="15"/>
      <c r="BP737" s="15"/>
      <c r="BQ737" s="10"/>
      <c r="BR737" s="15"/>
      <c r="BS737" s="123"/>
      <c r="BT737" s="123"/>
      <c r="BU737" s="123"/>
      <c r="BV737" s="10"/>
      <c r="BW737" s="10"/>
      <c r="BX737" s="10"/>
      <c r="BY737" s="10"/>
      <c r="BZ737" s="10"/>
    </row>
    <row r="738" spans="64:78">
      <c r="BL738" s="2"/>
      <c r="BM738" s="53" t="s">
        <v>746</v>
      </c>
      <c r="BN738" s="15"/>
      <c r="BO738" s="15"/>
      <c r="BP738" s="15"/>
      <c r="BQ738" s="10"/>
      <c r="BR738" s="15"/>
      <c r="BS738" s="123"/>
      <c r="BT738" s="123"/>
      <c r="BU738" s="123"/>
      <c r="BV738" s="10"/>
      <c r="BW738" s="10"/>
      <c r="BX738" s="10"/>
      <c r="BY738" s="10"/>
      <c r="BZ738" s="10"/>
    </row>
    <row r="739" spans="64:78">
      <c r="BL739" s="2"/>
      <c r="BM739" s="53" t="s">
        <v>747</v>
      </c>
      <c r="BN739" s="15"/>
      <c r="BO739" s="15"/>
      <c r="BP739" s="15"/>
      <c r="BQ739" s="10"/>
      <c r="BR739" s="15"/>
      <c r="BS739" s="123"/>
      <c r="BT739" s="123"/>
      <c r="BU739" s="123"/>
      <c r="BV739" s="10"/>
      <c r="BW739" s="10"/>
      <c r="BX739" s="10"/>
      <c r="BY739" s="10"/>
      <c r="BZ739" s="10"/>
    </row>
    <row r="740" spans="64:78">
      <c r="BL740" s="2"/>
      <c r="BM740" s="53" t="s">
        <v>748</v>
      </c>
      <c r="BN740" s="15"/>
      <c r="BO740" s="15"/>
      <c r="BP740" s="15"/>
      <c r="BQ740" s="10"/>
      <c r="BR740" s="15"/>
      <c r="BS740" s="123"/>
      <c r="BT740" s="123"/>
      <c r="BU740" s="123"/>
      <c r="BV740" s="10"/>
      <c r="BW740" s="10"/>
      <c r="BX740" s="10"/>
      <c r="BY740" s="10"/>
      <c r="BZ740" s="10"/>
    </row>
    <row r="741" spans="64:78">
      <c r="BL741" s="2"/>
      <c r="BM741" s="53" t="s">
        <v>749</v>
      </c>
      <c r="BN741" s="15"/>
      <c r="BO741" s="15"/>
      <c r="BP741" s="15"/>
      <c r="BQ741" s="10"/>
      <c r="BR741" s="15"/>
      <c r="BS741" s="123"/>
      <c r="BT741" s="123"/>
      <c r="BU741" s="123"/>
      <c r="BV741" s="10"/>
      <c r="BW741" s="10"/>
      <c r="BX741" s="10"/>
      <c r="BY741" s="10"/>
      <c r="BZ741" s="10"/>
    </row>
    <row r="742" spans="64:78">
      <c r="BL742" s="2"/>
      <c r="BM742" s="53" t="s">
        <v>750</v>
      </c>
      <c r="BN742" s="15"/>
      <c r="BO742" s="15"/>
      <c r="BP742" s="15"/>
      <c r="BQ742" s="10"/>
      <c r="BR742" s="15"/>
      <c r="BS742" s="123"/>
      <c r="BT742" s="123"/>
      <c r="BU742" s="123"/>
      <c r="BV742" s="10"/>
      <c r="BW742" s="10"/>
      <c r="BX742" s="10"/>
      <c r="BY742" s="10"/>
      <c r="BZ742" s="10"/>
    </row>
    <row r="743" spans="64:78">
      <c r="BL743" s="2"/>
      <c r="BM743" s="53" t="s">
        <v>751</v>
      </c>
      <c r="BN743" s="15"/>
      <c r="BO743" s="15"/>
      <c r="BP743" s="15"/>
      <c r="BQ743" s="10"/>
      <c r="BR743" s="15"/>
      <c r="BS743" s="123"/>
      <c r="BT743" s="123"/>
      <c r="BU743" s="123"/>
      <c r="BV743" s="10"/>
      <c r="BW743" s="10"/>
      <c r="BX743" s="10"/>
      <c r="BY743" s="10"/>
      <c r="BZ743" s="10"/>
    </row>
    <row r="744" spans="64:78">
      <c r="BL744" s="2"/>
      <c r="BM744" s="53" t="s">
        <v>752</v>
      </c>
      <c r="BN744" s="15"/>
      <c r="BO744" s="15"/>
      <c r="BP744" s="15"/>
      <c r="BQ744" s="10"/>
      <c r="BR744" s="15"/>
      <c r="BS744" s="123"/>
      <c r="BT744" s="123"/>
      <c r="BU744" s="123"/>
      <c r="BV744" s="10"/>
      <c r="BW744" s="10"/>
      <c r="BX744" s="10"/>
      <c r="BY744" s="10"/>
      <c r="BZ744" s="10"/>
    </row>
    <row r="745" spans="64:78">
      <c r="BL745" s="2"/>
      <c r="BM745" s="53" t="s">
        <v>753</v>
      </c>
      <c r="BN745" s="15"/>
      <c r="BO745" s="15"/>
      <c r="BP745" s="15"/>
      <c r="BQ745" s="10"/>
      <c r="BR745" s="15"/>
      <c r="BS745" s="123"/>
      <c r="BT745" s="123"/>
      <c r="BU745" s="123"/>
      <c r="BV745" s="10"/>
      <c r="BW745" s="10"/>
      <c r="BX745" s="10"/>
      <c r="BY745" s="10"/>
      <c r="BZ745" s="10"/>
    </row>
    <row r="746" spans="64:78">
      <c r="BL746" s="2"/>
      <c r="BM746" s="53" t="s">
        <v>754</v>
      </c>
      <c r="BN746" s="15"/>
      <c r="BO746" s="15"/>
      <c r="BP746" s="15"/>
      <c r="BQ746" s="10"/>
      <c r="BR746" s="15"/>
      <c r="BS746" s="123"/>
      <c r="BT746" s="123"/>
      <c r="BU746" s="123"/>
      <c r="BV746" s="10"/>
      <c r="BW746" s="10"/>
      <c r="BX746" s="10"/>
      <c r="BY746" s="10"/>
      <c r="BZ746" s="10"/>
    </row>
    <row r="747" spans="64:78">
      <c r="BL747" s="2"/>
      <c r="BM747" s="53" t="s">
        <v>755</v>
      </c>
      <c r="BN747" s="15"/>
      <c r="BO747" s="15"/>
      <c r="BP747" s="15"/>
      <c r="BQ747" s="10"/>
      <c r="BR747" s="15"/>
      <c r="BS747" s="123"/>
      <c r="BT747" s="123"/>
      <c r="BU747" s="123"/>
      <c r="BV747" s="10"/>
      <c r="BW747" s="10"/>
      <c r="BX747" s="10"/>
      <c r="BY747" s="10"/>
      <c r="BZ747" s="10"/>
    </row>
    <row r="748" spans="64:78">
      <c r="BL748" s="2"/>
      <c r="BM748" s="53" t="s">
        <v>756</v>
      </c>
      <c r="BN748" s="15"/>
      <c r="BO748" s="15"/>
      <c r="BP748" s="15"/>
      <c r="BQ748" s="10"/>
      <c r="BR748" s="15"/>
      <c r="BS748" s="123"/>
      <c r="BT748" s="123"/>
      <c r="BU748" s="123"/>
      <c r="BV748" s="10"/>
      <c r="BW748" s="10"/>
      <c r="BX748" s="10"/>
      <c r="BY748" s="10"/>
      <c r="BZ748" s="10"/>
    </row>
    <row r="749" spans="64:78">
      <c r="BL749" s="2"/>
      <c r="BM749" s="53" t="s">
        <v>757</v>
      </c>
      <c r="BN749" s="15"/>
      <c r="BO749" s="15"/>
      <c r="BP749" s="15"/>
      <c r="BQ749" s="10"/>
      <c r="BR749" s="15"/>
      <c r="BS749" s="123"/>
      <c r="BT749" s="123"/>
      <c r="BU749" s="123"/>
      <c r="BV749" s="10"/>
      <c r="BW749" s="10"/>
      <c r="BX749" s="10"/>
      <c r="BY749" s="10"/>
      <c r="BZ749" s="10"/>
    </row>
    <row r="750" spans="64:78">
      <c r="BL750" s="2"/>
      <c r="BM750" s="53" t="s">
        <v>758</v>
      </c>
      <c r="BN750" s="15"/>
      <c r="BO750" s="15"/>
      <c r="BP750" s="15"/>
      <c r="BQ750" s="10"/>
      <c r="BR750" s="15"/>
      <c r="BS750" s="123"/>
      <c r="BT750" s="123"/>
      <c r="BU750" s="123"/>
      <c r="BV750" s="10"/>
      <c r="BW750" s="10"/>
      <c r="BX750" s="10"/>
      <c r="BY750" s="10"/>
      <c r="BZ750" s="10"/>
    </row>
    <row r="751" spans="64:78">
      <c r="BL751" s="2"/>
      <c r="BM751" s="53" t="s">
        <v>759</v>
      </c>
      <c r="BN751" s="15"/>
      <c r="BO751" s="15"/>
      <c r="BP751" s="15"/>
      <c r="BQ751" s="10"/>
      <c r="BR751" s="15"/>
      <c r="BS751" s="123"/>
      <c r="BT751" s="123"/>
      <c r="BU751" s="123"/>
      <c r="BV751" s="10"/>
      <c r="BW751" s="10"/>
      <c r="BX751" s="10"/>
      <c r="BY751" s="10"/>
      <c r="BZ751" s="10"/>
    </row>
    <row r="752" spans="64:78">
      <c r="BL752" s="2"/>
      <c r="BM752" s="53" t="s">
        <v>760</v>
      </c>
      <c r="BN752" s="15"/>
      <c r="BO752" s="15"/>
      <c r="BP752" s="15"/>
      <c r="BQ752" s="10"/>
      <c r="BR752" s="15"/>
      <c r="BS752" s="123"/>
      <c r="BT752" s="123"/>
      <c r="BU752" s="123"/>
      <c r="BV752" s="10"/>
      <c r="BW752" s="10"/>
      <c r="BX752" s="10"/>
      <c r="BY752" s="10"/>
      <c r="BZ752" s="10"/>
    </row>
    <row r="753" spans="64:78">
      <c r="BL753" s="2"/>
      <c r="BM753" s="53" t="s">
        <v>761</v>
      </c>
      <c r="BN753" s="15"/>
      <c r="BO753" s="15"/>
      <c r="BP753" s="15"/>
      <c r="BQ753" s="10"/>
      <c r="BR753" s="15"/>
      <c r="BS753" s="123"/>
      <c r="BT753" s="123"/>
      <c r="BU753" s="123"/>
      <c r="BV753" s="10"/>
      <c r="BW753" s="10"/>
      <c r="BX753" s="10"/>
      <c r="BY753" s="10"/>
      <c r="BZ753" s="10"/>
    </row>
    <row r="754" spans="64:78">
      <c r="BL754" s="2"/>
      <c r="BM754" s="53" t="s">
        <v>762</v>
      </c>
      <c r="BN754" s="15"/>
      <c r="BO754" s="15"/>
      <c r="BP754" s="15"/>
      <c r="BQ754" s="10"/>
      <c r="BR754" s="15"/>
      <c r="BS754" s="123"/>
      <c r="BT754" s="123"/>
      <c r="BU754" s="123"/>
      <c r="BV754" s="10"/>
      <c r="BW754" s="10"/>
      <c r="BX754" s="10"/>
      <c r="BY754" s="10"/>
      <c r="BZ754" s="10"/>
    </row>
    <row r="755" spans="64:78">
      <c r="BL755" s="2"/>
      <c r="BM755" s="53" t="s">
        <v>763</v>
      </c>
      <c r="BN755" s="15"/>
      <c r="BO755" s="15"/>
      <c r="BP755" s="15"/>
      <c r="BQ755" s="10"/>
      <c r="BR755" s="15"/>
      <c r="BS755" s="123"/>
      <c r="BT755" s="123"/>
      <c r="BU755" s="123"/>
      <c r="BV755" s="10"/>
      <c r="BW755" s="10"/>
      <c r="BX755" s="10"/>
      <c r="BY755" s="10"/>
      <c r="BZ755" s="10"/>
    </row>
    <row r="756" spans="64:78">
      <c r="BL756" s="2"/>
      <c r="BM756" s="53" t="s">
        <v>764</v>
      </c>
      <c r="BN756" s="15"/>
      <c r="BO756" s="15"/>
      <c r="BP756" s="15"/>
      <c r="BQ756" s="10"/>
      <c r="BR756" s="15"/>
      <c r="BS756" s="123"/>
      <c r="BT756" s="123"/>
      <c r="BU756" s="123"/>
      <c r="BV756" s="10"/>
      <c r="BW756" s="10"/>
      <c r="BX756" s="10"/>
      <c r="BY756" s="10"/>
      <c r="BZ756" s="10"/>
    </row>
    <row r="757" spans="64:78">
      <c r="BL757" s="2"/>
      <c r="BM757" s="53" t="s">
        <v>765</v>
      </c>
      <c r="BN757" s="15"/>
      <c r="BO757" s="15"/>
      <c r="BP757" s="15"/>
      <c r="BQ757" s="10"/>
      <c r="BR757" s="15"/>
      <c r="BS757" s="123"/>
      <c r="BT757" s="123"/>
      <c r="BU757" s="123"/>
      <c r="BV757" s="10"/>
      <c r="BW757" s="10"/>
      <c r="BX757" s="10"/>
      <c r="BY757" s="10"/>
      <c r="BZ757" s="10"/>
    </row>
    <row r="758" spans="64:78">
      <c r="BL758" s="2"/>
      <c r="BM758" s="53" t="s">
        <v>766</v>
      </c>
      <c r="BN758" s="15"/>
      <c r="BO758" s="15"/>
      <c r="BP758" s="15"/>
      <c r="BQ758" s="10"/>
      <c r="BR758" s="15"/>
      <c r="BS758" s="123"/>
      <c r="BT758" s="123"/>
      <c r="BU758" s="123"/>
      <c r="BV758" s="10"/>
      <c r="BW758" s="10"/>
      <c r="BX758" s="10"/>
      <c r="BY758" s="10"/>
      <c r="BZ758" s="10"/>
    </row>
    <row r="759" spans="64:78">
      <c r="BL759" s="2"/>
      <c r="BM759" s="53" t="s">
        <v>767</v>
      </c>
      <c r="BN759" s="15"/>
      <c r="BO759" s="15"/>
      <c r="BP759" s="15"/>
      <c r="BQ759" s="10"/>
      <c r="BR759" s="15"/>
      <c r="BS759" s="123"/>
      <c r="BT759" s="123"/>
      <c r="BU759" s="123"/>
      <c r="BV759" s="10"/>
      <c r="BW759" s="10"/>
      <c r="BX759" s="10"/>
      <c r="BY759" s="10"/>
      <c r="BZ759" s="10"/>
    </row>
    <row r="760" spans="64:78">
      <c r="BL760" s="2"/>
      <c r="BM760" s="53" t="s">
        <v>768</v>
      </c>
      <c r="BN760" s="15"/>
      <c r="BO760" s="15"/>
      <c r="BP760" s="15"/>
      <c r="BQ760" s="10"/>
      <c r="BR760" s="15"/>
      <c r="BS760" s="123"/>
      <c r="BT760" s="123"/>
      <c r="BU760" s="123"/>
      <c r="BV760" s="10"/>
      <c r="BW760" s="10"/>
      <c r="BX760" s="10"/>
      <c r="BY760" s="10"/>
      <c r="BZ760" s="10"/>
    </row>
    <row r="761" spans="64:78">
      <c r="BL761" s="2"/>
      <c r="BM761" s="53" t="s">
        <v>769</v>
      </c>
      <c r="BN761" s="15"/>
      <c r="BO761" s="15"/>
      <c r="BP761" s="15"/>
      <c r="BQ761" s="10"/>
      <c r="BR761" s="15"/>
      <c r="BS761" s="123"/>
      <c r="BT761" s="123"/>
      <c r="BU761" s="123"/>
      <c r="BV761" s="10"/>
      <c r="BW761" s="10"/>
      <c r="BX761" s="10"/>
      <c r="BY761" s="10"/>
      <c r="BZ761" s="10"/>
    </row>
    <row r="762" spans="64:78">
      <c r="BL762" s="2"/>
      <c r="BM762" s="53" t="s">
        <v>770</v>
      </c>
      <c r="BN762" s="15"/>
      <c r="BO762" s="15"/>
      <c r="BP762" s="15"/>
      <c r="BQ762" s="10"/>
      <c r="BR762" s="15"/>
      <c r="BS762" s="123"/>
      <c r="BT762" s="123"/>
      <c r="BU762" s="123"/>
      <c r="BV762" s="10"/>
      <c r="BW762" s="10"/>
      <c r="BX762" s="10"/>
      <c r="BY762" s="10"/>
      <c r="BZ762" s="10"/>
    </row>
    <row r="763" spans="64:78">
      <c r="BL763" s="2"/>
      <c r="BM763" s="53" t="s">
        <v>771</v>
      </c>
      <c r="BN763" s="15"/>
      <c r="BO763" s="15"/>
      <c r="BP763" s="15"/>
      <c r="BQ763" s="10"/>
      <c r="BR763" s="15"/>
      <c r="BS763" s="123"/>
      <c r="BT763" s="123"/>
      <c r="BU763" s="123"/>
      <c r="BV763" s="10"/>
      <c r="BW763" s="10"/>
      <c r="BX763" s="10"/>
      <c r="BY763" s="10"/>
      <c r="BZ763" s="10"/>
    </row>
    <row r="764" spans="64:78">
      <c r="BL764" s="2"/>
      <c r="BM764" s="53" t="s">
        <v>772</v>
      </c>
      <c r="BN764" s="15"/>
      <c r="BO764" s="15"/>
      <c r="BP764" s="15"/>
      <c r="BQ764" s="10"/>
      <c r="BR764" s="15"/>
      <c r="BS764" s="123"/>
      <c r="BT764" s="123"/>
      <c r="BU764" s="123"/>
      <c r="BV764" s="10"/>
      <c r="BW764" s="10"/>
      <c r="BX764" s="10"/>
      <c r="BY764" s="10"/>
      <c r="BZ764" s="10"/>
    </row>
    <row r="765" spans="64:78">
      <c r="BL765" s="2"/>
      <c r="BM765" s="53" t="s">
        <v>773</v>
      </c>
      <c r="BN765" s="15"/>
      <c r="BO765" s="15"/>
      <c r="BP765" s="15"/>
      <c r="BQ765" s="10"/>
      <c r="BR765" s="15"/>
      <c r="BS765" s="123"/>
      <c r="BT765" s="123"/>
      <c r="BU765" s="123"/>
      <c r="BV765" s="10"/>
      <c r="BW765" s="10"/>
      <c r="BX765" s="10"/>
      <c r="BY765" s="10"/>
      <c r="BZ765" s="10"/>
    </row>
    <row r="766" spans="64:78">
      <c r="BL766" s="2"/>
      <c r="BM766" s="53" t="s">
        <v>774</v>
      </c>
      <c r="BN766" s="15"/>
      <c r="BO766" s="15"/>
      <c r="BP766" s="15"/>
      <c r="BQ766" s="10"/>
      <c r="BR766" s="15"/>
      <c r="BS766" s="123"/>
      <c r="BT766" s="123"/>
      <c r="BU766" s="123"/>
      <c r="BV766" s="10"/>
      <c r="BW766" s="10"/>
      <c r="BX766" s="10"/>
      <c r="BY766" s="10"/>
      <c r="BZ766" s="10"/>
    </row>
    <row r="767" spans="64:78">
      <c r="BL767" s="2"/>
      <c r="BM767" s="53" t="s">
        <v>775</v>
      </c>
      <c r="BN767" s="15"/>
      <c r="BO767" s="15"/>
      <c r="BP767" s="15"/>
      <c r="BQ767" s="10"/>
      <c r="BR767" s="15"/>
      <c r="BS767" s="123"/>
      <c r="BT767" s="123"/>
      <c r="BU767" s="123"/>
      <c r="BV767" s="10"/>
      <c r="BW767" s="10"/>
      <c r="BX767" s="10"/>
      <c r="BY767" s="10"/>
      <c r="BZ767" s="10"/>
    </row>
    <row r="768" spans="64:78">
      <c r="BL768" s="2"/>
      <c r="BM768" s="53" t="s">
        <v>776</v>
      </c>
      <c r="BN768" s="15"/>
      <c r="BO768" s="15"/>
      <c r="BP768" s="15"/>
      <c r="BQ768" s="10"/>
      <c r="BR768" s="15"/>
      <c r="BS768" s="123"/>
      <c r="BT768" s="123"/>
      <c r="BU768" s="123"/>
      <c r="BV768" s="10"/>
      <c r="BW768" s="10"/>
      <c r="BX768" s="10"/>
      <c r="BY768" s="10"/>
      <c r="BZ768" s="10"/>
    </row>
    <row r="769" spans="64:78">
      <c r="BL769" s="2"/>
      <c r="BM769" s="53" t="s">
        <v>777</v>
      </c>
      <c r="BN769" s="15"/>
      <c r="BO769" s="15"/>
      <c r="BP769" s="15"/>
      <c r="BQ769" s="10"/>
      <c r="BR769" s="15"/>
      <c r="BS769" s="123"/>
      <c r="BT769" s="123"/>
      <c r="BU769" s="123"/>
      <c r="BV769" s="10"/>
      <c r="BW769" s="10"/>
      <c r="BX769" s="10"/>
      <c r="BY769" s="10"/>
      <c r="BZ769" s="10"/>
    </row>
    <row r="770" spans="64:78">
      <c r="BL770" s="2"/>
      <c r="BM770" s="53" t="s">
        <v>778</v>
      </c>
      <c r="BN770" s="15"/>
      <c r="BO770" s="15"/>
      <c r="BP770" s="15"/>
      <c r="BQ770" s="10"/>
      <c r="BR770" s="15"/>
      <c r="BS770" s="123"/>
      <c r="BT770" s="123"/>
      <c r="BU770" s="123"/>
      <c r="BV770" s="10"/>
      <c r="BW770" s="10"/>
      <c r="BX770" s="10"/>
      <c r="BY770" s="10"/>
      <c r="BZ770" s="10"/>
    </row>
    <row r="771" spans="64:78">
      <c r="BL771" s="2"/>
      <c r="BM771" s="53" t="s">
        <v>779</v>
      </c>
      <c r="BN771" s="15"/>
      <c r="BO771" s="15"/>
      <c r="BP771" s="15"/>
      <c r="BQ771" s="10"/>
      <c r="BR771" s="15"/>
      <c r="BS771" s="123"/>
      <c r="BT771" s="123"/>
      <c r="BU771" s="123"/>
      <c r="BV771" s="10"/>
      <c r="BW771" s="10"/>
      <c r="BX771" s="10"/>
      <c r="BY771" s="10"/>
      <c r="BZ771" s="10"/>
    </row>
    <row r="772" spans="64:78">
      <c r="BL772" s="2"/>
      <c r="BM772" s="53" t="s">
        <v>780</v>
      </c>
      <c r="BN772" s="15"/>
      <c r="BO772" s="15"/>
      <c r="BP772" s="15"/>
      <c r="BQ772" s="10"/>
      <c r="BR772" s="15"/>
      <c r="BS772" s="123"/>
      <c r="BT772" s="123"/>
      <c r="BU772" s="123"/>
      <c r="BV772" s="10"/>
      <c r="BW772" s="10"/>
      <c r="BX772" s="10"/>
      <c r="BY772" s="10"/>
      <c r="BZ772" s="10"/>
    </row>
    <row r="773" spans="64:78">
      <c r="BL773" s="2"/>
      <c r="BM773" s="53" t="s">
        <v>781</v>
      </c>
      <c r="BN773" s="15"/>
      <c r="BO773" s="15"/>
      <c r="BP773" s="15"/>
      <c r="BQ773" s="10"/>
      <c r="BR773" s="15"/>
      <c r="BS773" s="123"/>
      <c r="BT773" s="123"/>
      <c r="BU773" s="123"/>
      <c r="BV773" s="10"/>
      <c r="BW773" s="10"/>
      <c r="BX773" s="10"/>
      <c r="BY773" s="10"/>
      <c r="BZ773" s="10"/>
    </row>
    <row r="774" spans="64:78">
      <c r="BL774" s="2"/>
      <c r="BM774" s="53" t="s">
        <v>782</v>
      </c>
      <c r="BN774" s="15"/>
      <c r="BO774" s="15"/>
      <c r="BP774" s="15"/>
      <c r="BQ774" s="10"/>
      <c r="BR774" s="15"/>
      <c r="BS774" s="123"/>
      <c r="BT774" s="123"/>
      <c r="BU774" s="123"/>
      <c r="BV774" s="10"/>
      <c r="BW774" s="10"/>
      <c r="BX774" s="10"/>
      <c r="BY774" s="10"/>
      <c r="BZ774" s="10"/>
    </row>
    <row r="775" spans="64:78">
      <c r="BL775" s="2"/>
      <c r="BM775" s="53" t="s">
        <v>783</v>
      </c>
      <c r="BN775" s="15"/>
      <c r="BO775" s="15"/>
      <c r="BP775" s="15"/>
      <c r="BQ775" s="10"/>
      <c r="BR775" s="15"/>
      <c r="BS775" s="123"/>
      <c r="BT775" s="123"/>
      <c r="BU775" s="123"/>
      <c r="BV775" s="10"/>
      <c r="BW775" s="10"/>
      <c r="BX775" s="10"/>
      <c r="BY775" s="10"/>
      <c r="BZ775" s="10"/>
    </row>
    <row r="776" spans="64:78">
      <c r="BL776" s="2"/>
      <c r="BM776" s="53" t="s">
        <v>784</v>
      </c>
      <c r="BN776" s="15"/>
      <c r="BO776" s="15"/>
      <c r="BP776" s="15"/>
      <c r="BQ776" s="10"/>
      <c r="BR776" s="15"/>
      <c r="BS776" s="123"/>
      <c r="BT776" s="123"/>
      <c r="BU776" s="123"/>
      <c r="BV776" s="10"/>
      <c r="BW776" s="10"/>
      <c r="BX776" s="10"/>
      <c r="BY776" s="10"/>
      <c r="BZ776" s="10"/>
    </row>
    <row r="777" spans="64:78">
      <c r="BL777" s="2"/>
      <c r="BM777" s="53" t="s">
        <v>785</v>
      </c>
      <c r="BN777" s="15"/>
      <c r="BO777" s="15"/>
      <c r="BP777" s="15"/>
      <c r="BQ777" s="10"/>
      <c r="BR777" s="15"/>
      <c r="BS777" s="123"/>
      <c r="BT777" s="123"/>
      <c r="BU777" s="123"/>
      <c r="BV777" s="10"/>
      <c r="BW777" s="10"/>
      <c r="BX777" s="10"/>
      <c r="BY777" s="10"/>
      <c r="BZ777" s="10"/>
    </row>
    <row r="778" spans="64:78">
      <c r="BL778" s="2"/>
      <c r="BM778" s="53" t="s">
        <v>786</v>
      </c>
      <c r="BN778" s="15"/>
      <c r="BO778" s="15"/>
      <c r="BP778" s="15"/>
      <c r="BQ778" s="10"/>
      <c r="BR778" s="15"/>
      <c r="BS778" s="123"/>
      <c r="BT778" s="123"/>
      <c r="BU778" s="123"/>
      <c r="BV778" s="10"/>
      <c r="BW778" s="10"/>
      <c r="BX778" s="10"/>
      <c r="BY778" s="10"/>
      <c r="BZ778" s="10"/>
    </row>
    <row r="779" spans="64:78">
      <c r="BL779" s="2"/>
      <c r="BM779" s="53" t="s">
        <v>787</v>
      </c>
      <c r="BN779" s="15"/>
      <c r="BO779" s="15"/>
      <c r="BP779" s="15"/>
      <c r="BQ779" s="10"/>
      <c r="BR779" s="15"/>
      <c r="BS779" s="123"/>
      <c r="BT779" s="123"/>
      <c r="BU779" s="123"/>
      <c r="BV779" s="10"/>
      <c r="BW779" s="10"/>
      <c r="BX779" s="10"/>
      <c r="BY779" s="10"/>
      <c r="BZ779" s="10"/>
    </row>
    <row r="780" spans="64:78">
      <c r="BL780" s="2"/>
      <c r="BM780" s="53" t="s">
        <v>788</v>
      </c>
      <c r="BN780" s="15"/>
      <c r="BO780" s="15"/>
      <c r="BP780" s="15"/>
      <c r="BQ780" s="10"/>
      <c r="BR780" s="15"/>
      <c r="BS780" s="123"/>
      <c r="BT780" s="123"/>
      <c r="BU780" s="123"/>
      <c r="BV780" s="10"/>
      <c r="BW780" s="10"/>
      <c r="BX780" s="10"/>
      <c r="BY780" s="10"/>
      <c r="BZ780" s="10"/>
    </row>
    <row r="781" spans="64:78">
      <c r="BL781" s="2"/>
      <c r="BM781" s="53" t="s">
        <v>789</v>
      </c>
      <c r="BN781" s="15"/>
      <c r="BO781" s="15"/>
      <c r="BP781" s="15"/>
      <c r="BQ781" s="10"/>
      <c r="BR781" s="15"/>
      <c r="BS781" s="123"/>
      <c r="BT781" s="123"/>
      <c r="BU781" s="123"/>
      <c r="BV781" s="10"/>
      <c r="BW781" s="10"/>
      <c r="BX781" s="10"/>
      <c r="BY781" s="10"/>
      <c r="BZ781" s="10"/>
    </row>
    <row r="782" spans="64:78">
      <c r="BL782" s="2"/>
      <c r="BM782" s="53" t="s">
        <v>790</v>
      </c>
      <c r="BN782" s="15"/>
      <c r="BO782" s="15"/>
      <c r="BP782" s="15"/>
      <c r="BQ782" s="10"/>
      <c r="BR782" s="15"/>
      <c r="BS782" s="123"/>
      <c r="BT782" s="123"/>
      <c r="BU782" s="123"/>
      <c r="BV782" s="10"/>
      <c r="BW782" s="10"/>
      <c r="BX782" s="10"/>
      <c r="BY782" s="10"/>
      <c r="BZ782" s="10"/>
    </row>
    <row r="783" spans="64:78">
      <c r="BL783" s="2"/>
      <c r="BM783" s="53" t="s">
        <v>791</v>
      </c>
      <c r="BN783" s="15"/>
      <c r="BO783" s="15"/>
      <c r="BP783" s="15"/>
      <c r="BQ783" s="10"/>
      <c r="BR783" s="15"/>
      <c r="BS783" s="123"/>
      <c r="BT783" s="123"/>
      <c r="BU783" s="123"/>
      <c r="BV783" s="10"/>
      <c r="BW783" s="10"/>
      <c r="BX783" s="10"/>
      <c r="BY783" s="10"/>
      <c r="BZ783" s="10"/>
    </row>
    <row r="784" spans="64:78">
      <c r="BL784" s="2"/>
      <c r="BM784" s="53" t="s">
        <v>792</v>
      </c>
      <c r="BN784" s="15"/>
      <c r="BO784" s="15"/>
      <c r="BP784" s="15"/>
      <c r="BQ784" s="10"/>
      <c r="BR784" s="15"/>
      <c r="BS784" s="123"/>
      <c r="BT784" s="123"/>
      <c r="BU784" s="123"/>
      <c r="BV784" s="10"/>
      <c r="BW784" s="10"/>
      <c r="BX784" s="10"/>
      <c r="BY784" s="10"/>
      <c r="BZ784" s="10"/>
    </row>
    <row r="785" spans="64:78">
      <c r="BL785" s="2"/>
      <c r="BM785" s="53" t="s">
        <v>793</v>
      </c>
      <c r="BN785" s="15"/>
      <c r="BO785" s="15"/>
      <c r="BP785" s="15"/>
      <c r="BQ785" s="10"/>
      <c r="BR785" s="15"/>
      <c r="BS785" s="123"/>
      <c r="BT785" s="123"/>
      <c r="BU785" s="123"/>
      <c r="BV785" s="10"/>
      <c r="BW785" s="10"/>
      <c r="BX785" s="10"/>
      <c r="BY785" s="10"/>
      <c r="BZ785" s="10"/>
    </row>
    <row r="786" spans="64:78">
      <c r="BL786" s="2"/>
      <c r="BM786" s="53" t="s">
        <v>794</v>
      </c>
      <c r="BN786" s="15"/>
      <c r="BO786" s="15"/>
      <c r="BP786" s="15"/>
      <c r="BQ786" s="10"/>
      <c r="BR786" s="15"/>
      <c r="BS786" s="123"/>
      <c r="BT786" s="123"/>
      <c r="BU786" s="123"/>
      <c r="BV786" s="10"/>
      <c r="BW786" s="10"/>
      <c r="BX786" s="10"/>
      <c r="BY786" s="10"/>
      <c r="BZ786" s="10"/>
    </row>
    <row r="787" spans="64:78">
      <c r="BL787" s="2"/>
      <c r="BM787" s="53" t="s">
        <v>795</v>
      </c>
      <c r="BN787" s="15"/>
      <c r="BO787" s="15"/>
      <c r="BP787" s="15"/>
      <c r="BQ787" s="10"/>
      <c r="BR787" s="15"/>
      <c r="BS787" s="123"/>
      <c r="BT787" s="123"/>
      <c r="BU787" s="123"/>
      <c r="BV787" s="10"/>
      <c r="BW787" s="10"/>
      <c r="BX787" s="10"/>
      <c r="BY787" s="10"/>
      <c r="BZ787" s="10"/>
    </row>
    <row r="788" spans="64:78">
      <c r="BL788" s="2"/>
      <c r="BM788" s="53" t="s">
        <v>796</v>
      </c>
      <c r="BN788" s="15"/>
      <c r="BO788" s="15"/>
      <c r="BP788" s="15"/>
      <c r="BQ788" s="10"/>
      <c r="BR788" s="15"/>
      <c r="BS788" s="123"/>
      <c r="BT788" s="123"/>
      <c r="BU788" s="123"/>
      <c r="BV788" s="10"/>
      <c r="BW788" s="10"/>
      <c r="BX788" s="10"/>
      <c r="BY788" s="10"/>
      <c r="BZ788" s="10"/>
    </row>
    <row r="789" spans="64:78">
      <c r="BL789" s="2"/>
      <c r="BM789" s="53" t="s">
        <v>797</v>
      </c>
      <c r="BN789" s="15"/>
      <c r="BO789" s="15"/>
      <c r="BP789" s="15"/>
      <c r="BQ789" s="10"/>
      <c r="BR789" s="15"/>
      <c r="BS789" s="123"/>
      <c r="BT789" s="123"/>
      <c r="BU789" s="123"/>
      <c r="BV789" s="10"/>
      <c r="BW789" s="10"/>
      <c r="BX789" s="10"/>
      <c r="BY789" s="10"/>
      <c r="BZ789" s="10"/>
    </row>
    <row r="790" spans="64:78">
      <c r="BL790" s="2"/>
      <c r="BM790" s="53" t="s">
        <v>798</v>
      </c>
      <c r="BN790" s="15"/>
      <c r="BO790" s="15"/>
      <c r="BP790" s="15"/>
      <c r="BQ790" s="10"/>
      <c r="BR790" s="15"/>
      <c r="BS790" s="123"/>
      <c r="BT790" s="123"/>
      <c r="BU790" s="123"/>
      <c r="BV790" s="10"/>
      <c r="BW790" s="10"/>
      <c r="BX790" s="10"/>
      <c r="BY790" s="10"/>
      <c r="BZ790" s="10"/>
    </row>
    <row r="791" spans="64:78">
      <c r="BL791" s="2"/>
      <c r="BM791" s="53" t="s">
        <v>799</v>
      </c>
      <c r="BN791" s="15"/>
      <c r="BO791" s="15"/>
      <c r="BP791" s="15"/>
      <c r="BQ791" s="10"/>
      <c r="BR791" s="15"/>
      <c r="BS791" s="123"/>
      <c r="BT791" s="123"/>
      <c r="BU791" s="123"/>
      <c r="BV791" s="10"/>
      <c r="BW791" s="10"/>
      <c r="BX791" s="10"/>
      <c r="BY791" s="10"/>
      <c r="BZ791" s="10"/>
    </row>
    <row r="792" spans="64:78">
      <c r="BL792" s="2"/>
      <c r="BM792" s="53" t="s">
        <v>800</v>
      </c>
      <c r="BN792" s="15"/>
      <c r="BO792" s="15"/>
      <c r="BP792" s="15"/>
      <c r="BQ792" s="10"/>
      <c r="BR792" s="15"/>
      <c r="BS792" s="123"/>
      <c r="BT792" s="123"/>
      <c r="BU792" s="123"/>
      <c r="BV792" s="10"/>
      <c r="BW792" s="10"/>
      <c r="BX792" s="10"/>
      <c r="BY792" s="10"/>
      <c r="BZ792" s="10"/>
    </row>
    <row r="793" spans="64:78">
      <c r="BL793" s="2"/>
      <c r="BM793" s="53" t="s">
        <v>801</v>
      </c>
      <c r="BN793" s="15"/>
      <c r="BO793" s="15"/>
      <c r="BP793" s="15"/>
      <c r="BQ793" s="10"/>
      <c r="BR793" s="15"/>
      <c r="BS793" s="123"/>
      <c r="BT793" s="123"/>
      <c r="BU793" s="123"/>
      <c r="BV793" s="10"/>
      <c r="BW793" s="10"/>
      <c r="BX793" s="10"/>
      <c r="BY793" s="10"/>
      <c r="BZ793" s="10"/>
    </row>
    <row r="794" spans="64:78">
      <c r="BL794" s="2"/>
      <c r="BM794" s="53" t="s">
        <v>802</v>
      </c>
      <c r="BN794" s="15"/>
      <c r="BO794" s="15"/>
      <c r="BP794" s="15"/>
      <c r="BQ794" s="10"/>
      <c r="BR794" s="15"/>
      <c r="BS794" s="123"/>
      <c r="BT794" s="123"/>
      <c r="BU794" s="123"/>
      <c r="BV794" s="10"/>
      <c r="BW794" s="10"/>
      <c r="BX794" s="10"/>
      <c r="BY794" s="10"/>
      <c r="BZ794" s="10"/>
    </row>
    <row r="795" spans="64:78">
      <c r="BL795" s="2"/>
      <c r="BM795" s="53" t="s">
        <v>803</v>
      </c>
      <c r="BN795" s="15"/>
      <c r="BO795" s="15"/>
      <c r="BP795" s="15"/>
      <c r="BQ795" s="10"/>
      <c r="BR795" s="15"/>
      <c r="BS795" s="123"/>
      <c r="BT795" s="123"/>
      <c r="BU795" s="123"/>
      <c r="BV795" s="10"/>
      <c r="BW795" s="10"/>
      <c r="BX795" s="10"/>
      <c r="BY795" s="10"/>
      <c r="BZ795" s="10"/>
    </row>
    <row r="796" spans="64:78">
      <c r="BL796" s="2"/>
      <c r="BM796" s="53" t="s">
        <v>804</v>
      </c>
      <c r="BN796" s="15"/>
      <c r="BO796" s="15"/>
      <c r="BP796" s="15"/>
      <c r="BQ796" s="10"/>
      <c r="BR796" s="15"/>
      <c r="BS796" s="123"/>
      <c r="BT796" s="123"/>
      <c r="BU796" s="123"/>
      <c r="BV796" s="10"/>
      <c r="BW796" s="10"/>
      <c r="BX796" s="10"/>
      <c r="BY796" s="10"/>
      <c r="BZ796" s="10"/>
    </row>
    <row r="797" spans="64:78">
      <c r="BL797" s="2"/>
      <c r="BM797" s="53" t="s">
        <v>805</v>
      </c>
      <c r="BN797" s="15"/>
      <c r="BO797" s="15"/>
      <c r="BP797" s="15"/>
      <c r="BQ797" s="10"/>
      <c r="BR797" s="15"/>
      <c r="BS797" s="123"/>
      <c r="BT797" s="123"/>
      <c r="BU797" s="123"/>
      <c r="BV797" s="10"/>
      <c r="BW797" s="10"/>
      <c r="BX797" s="10"/>
      <c r="BY797" s="10"/>
      <c r="BZ797" s="10"/>
    </row>
    <row r="798" spans="64:78">
      <c r="BL798" s="2"/>
      <c r="BM798" s="53" t="s">
        <v>806</v>
      </c>
      <c r="BN798" s="15"/>
      <c r="BO798" s="15"/>
      <c r="BP798" s="15"/>
      <c r="BQ798" s="10"/>
      <c r="BR798" s="15"/>
      <c r="BS798" s="123"/>
      <c r="BT798" s="123"/>
      <c r="BU798" s="123"/>
      <c r="BV798" s="10"/>
      <c r="BW798" s="10"/>
      <c r="BX798" s="10"/>
      <c r="BY798" s="10"/>
      <c r="BZ798" s="10"/>
    </row>
    <row r="799" spans="64:78">
      <c r="BL799" s="2"/>
      <c r="BM799" s="53" t="s">
        <v>807</v>
      </c>
      <c r="BN799" s="15"/>
      <c r="BO799" s="15"/>
      <c r="BP799" s="15"/>
      <c r="BQ799" s="10"/>
      <c r="BR799" s="15"/>
      <c r="BS799" s="123"/>
      <c r="BT799" s="123"/>
      <c r="BU799" s="123"/>
      <c r="BV799" s="10"/>
      <c r="BW799" s="10"/>
      <c r="BX799" s="10"/>
      <c r="BY799" s="10"/>
      <c r="BZ799" s="10"/>
    </row>
    <row r="800" spans="64:78">
      <c r="BL800" s="2"/>
      <c r="BM800" s="53" t="s">
        <v>808</v>
      </c>
      <c r="BN800" s="15"/>
      <c r="BO800" s="15"/>
      <c r="BP800" s="15"/>
      <c r="BQ800" s="10"/>
      <c r="BR800" s="15"/>
      <c r="BS800" s="123"/>
      <c r="BT800" s="123"/>
      <c r="BU800" s="123"/>
      <c r="BV800" s="10"/>
      <c r="BW800" s="10"/>
      <c r="BX800" s="10"/>
      <c r="BY800" s="10"/>
      <c r="BZ800" s="10"/>
    </row>
    <row r="801" spans="64:78">
      <c r="BL801" s="2"/>
      <c r="BM801" s="53" t="s">
        <v>809</v>
      </c>
      <c r="BN801" s="15"/>
      <c r="BO801" s="15"/>
      <c r="BP801" s="15"/>
      <c r="BQ801" s="10"/>
      <c r="BR801" s="15"/>
      <c r="BS801" s="123"/>
      <c r="BT801" s="123"/>
      <c r="BU801" s="123"/>
      <c r="BV801" s="10"/>
      <c r="BW801" s="10"/>
      <c r="BX801" s="10"/>
      <c r="BY801" s="10"/>
      <c r="BZ801" s="10"/>
    </row>
    <row r="802" spans="64:78">
      <c r="BL802" s="2"/>
      <c r="BM802" s="53" t="s">
        <v>810</v>
      </c>
      <c r="BN802" s="15"/>
      <c r="BO802" s="15"/>
      <c r="BP802" s="15"/>
      <c r="BQ802" s="10"/>
      <c r="BR802" s="15"/>
      <c r="BS802" s="123"/>
      <c r="BT802" s="123"/>
      <c r="BU802" s="123"/>
      <c r="BV802" s="10"/>
      <c r="BW802" s="10"/>
      <c r="BX802" s="10"/>
      <c r="BY802" s="10"/>
      <c r="BZ802" s="10"/>
    </row>
    <row r="803" spans="64:78">
      <c r="BL803" s="2"/>
      <c r="BM803" s="53" t="s">
        <v>811</v>
      </c>
      <c r="BN803" s="15"/>
      <c r="BO803" s="15"/>
      <c r="BP803" s="15"/>
      <c r="BQ803" s="10"/>
      <c r="BR803" s="15"/>
      <c r="BS803" s="123"/>
      <c r="BT803" s="123"/>
      <c r="BU803" s="123"/>
      <c r="BV803" s="10"/>
      <c r="BW803" s="10"/>
      <c r="BX803" s="10"/>
      <c r="BY803" s="10"/>
      <c r="BZ803" s="10"/>
    </row>
    <row r="804" spans="64:78">
      <c r="BL804" s="2"/>
      <c r="BM804" s="53" t="s">
        <v>812</v>
      </c>
      <c r="BN804" s="15"/>
      <c r="BO804" s="15"/>
      <c r="BP804" s="15"/>
      <c r="BQ804" s="10"/>
      <c r="BR804" s="15"/>
      <c r="BS804" s="123"/>
      <c r="BT804" s="123"/>
      <c r="BU804" s="123"/>
      <c r="BV804" s="10"/>
      <c r="BW804" s="10"/>
      <c r="BX804" s="10"/>
      <c r="BY804" s="10"/>
      <c r="BZ804" s="10"/>
    </row>
    <row r="805" spans="64:78">
      <c r="BL805" s="2"/>
      <c r="BM805" s="53" t="s">
        <v>813</v>
      </c>
      <c r="BN805" s="15"/>
      <c r="BO805" s="15"/>
      <c r="BP805" s="15"/>
      <c r="BQ805" s="10"/>
      <c r="BR805" s="15"/>
      <c r="BS805" s="123"/>
      <c r="BT805" s="123"/>
      <c r="BU805" s="123"/>
      <c r="BV805" s="10"/>
      <c r="BW805" s="10"/>
      <c r="BX805" s="10"/>
      <c r="BY805" s="10"/>
      <c r="BZ805" s="10"/>
    </row>
    <row r="806" spans="64:78">
      <c r="BL806" s="2"/>
      <c r="BM806" s="53" t="s">
        <v>814</v>
      </c>
      <c r="BN806" s="15"/>
      <c r="BO806" s="15"/>
      <c r="BP806" s="15"/>
      <c r="BQ806" s="10"/>
      <c r="BR806" s="15"/>
      <c r="BS806" s="123"/>
      <c r="BT806" s="123"/>
      <c r="BU806" s="123"/>
      <c r="BV806" s="10"/>
      <c r="BW806" s="10"/>
      <c r="BX806" s="10"/>
      <c r="BY806" s="10"/>
      <c r="BZ806" s="10"/>
    </row>
    <row r="807" spans="64:78">
      <c r="BL807" s="2"/>
      <c r="BM807" s="53" t="s">
        <v>815</v>
      </c>
      <c r="BN807" s="15"/>
      <c r="BO807" s="15"/>
      <c r="BP807" s="15"/>
      <c r="BQ807" s="10"/>
      <c r="BR807" s="15"/>
      <c r="BS807" s="123"/>
      <c r="BT807" s="123"/>
      <c r="BU807" s="123"/>
      <c r="BV807" s="10"/>
      <c r="BW807" s="10"/>
      <c r="BX807" s="10"/>
      <c r="BY807" s="10"/>
      <c r="BZ807" s="10"/>
    </row>
    <row r="808" spans="64:78">
      <c r="BL808" s="2"/>
      <c r="BM808" s="53" t="s">
        <v>816</v>
      </c>
      <c r="BN808" s="15"/>
      <c r="BO808" s="15"/>
      <c r="BP808" s="15"/>
      <c r="BQ808" s="10"/>
      <c r="BR808" s="15"/>
      <c r="BS808" s="123"/>
      <c r="BT808" s="123"/>
      <c r="BU808" s="123"/>
      <c r="BV808" s="10"/>
      <c r="BW808" s="10"/>
      <c r="BX808" s="10"/>
      <c r="BY808" s="10"/>
      <c r="BZ808" s="10"/>
    </row>
    <row r="809" spans="64:78">
      <c r="BL809" s="2"/>
      <c r="BM809" s="53" t="s">
        <v>817</v>
      </c>
      <c r="BN809" s="15"/>
      <c r="BO809" s="15"/>
      <c r="BP809" s="15"/>
      <c r="BQ809" s="10"/>
      <c r="BR809" s="15"/>
      <c r="BS809" s="123"/>
      <c r="BT809" s="123"/>
      <c r="BU809" s="123"/>
      <c r="BV809" s="10"/>
      <c r="BW809" s="10"/>
      <c r="BX809" s="10"/>
      <c r="BY809" s="10"/>
      <c r="BZ809" s="10"/>
    </row>
    <row r="810" spans="64:78">
      <c r="BL810" s="2"/>
      <c r="BM810" s="53" t="s">
        <v>818</v>
      </c>
      <c r="BN810" s="15"/>
      <c r="BO810" s="15"/>
      <c r="BP810" s="15"/>
      <c r="BQ810" s="10"/>
      <c r="BR810" s="15"/>
      <c r="BS810" s="123"/>
      <c r="BT810" s="123"/>
      <c r="BU810" s="123"/>
      <c r="BV810" s="10"/>
      <c r="BW810" s="10"/>
      <c r="BX810" s="10"/>
      <c r="BY810" s="10"/>
      <c r="BZ810" s="10"/>
    </row>
    <row r="811" spans="64:78">
      <c r="BL811" s="2"/>
      <c r="BM811" s="53" t="s">
        <v>819</v>
      </c>
      <c r="BN811" s="15"/>
      <c r="BO811" s="15"/>
      <c r="BP811" s="15"/>
      <c r="BQ811" s="10"/>
      <c r="BR811" s="15"/>
      <c r="BS811" s="123"/>
      <c r="BT811" s="123"/>
      <c r="BU811" s="123"/>
      <c r="BV811" s="10"/>
      <c r="BW811" s="10"/>
      <c r="BX811" s="10"/>
      <c r="BY811" s="10"/>
      <c r="BZ811" s="10"/>
    </row>
    <row r="812" spans="64:78">
      <c r="BL812" s="2"/>
      <c r="BM812" s="53" t="s">
        <v>820</v>
      </c>
      <c r="BN812" s="15"/>
      <c r="BO812" s="15"/>
      <c r="BP812" s="15"/>
      <c r="BQ812" s="10"/>
      <c r="BR812" s="15"/>
      <c r="BS812" s="123"/>
      <c r="BT812" s="123"/>
      <c r="BU812" s="123"/>
      <c r="BV812" s="10"/>
      <c r="BW812" s="10"/>
      <c r="BX812" s="10"/>
      <c r="BY812" s="10"/>
      <c r="BZ812" s="10"/>
    </row>
    <row r="813" spans="64:78">
      <c r="BL813" s="2"/>
      <c r="BM813" s="53" t="s">
        <v>821</v>
      </c>
      <c r="BN813" s="15"/>
      <c r="BO813" s="15"/>
      <c r="BP813" s="15"/>
      <c r="BQ813" s="10"/>
      <c r="BR813" s="15"/>
      <c r="BS813" s="123"/>
      <c r="BT813" s="123"/>
      <c r="BU813" s="123"/>
      <c r="BV813" s="10"/>
      <c r="BW813" s="10"/>
      <c r="BX813" s="10"/>
      <c r="BY813" s="10"/>
      <c r="BZ813" s="10"/>
    </row>
    <row r="814" spans="64:78">
      <c r="BL814" s="2"/>
      <c r="BM814" s="53" t="s">
        <v>822</v>
      </c>
      <c r="BN814" s="15"/>
      <c r="BO814" s="15"/>
      <c r="BP814" s="15"/>
      <c r="BQ814" s="10"/>
      <c r="BR814" s="15"/>
      <c r="BS814" s="123"/>
      <c r="BT814" s="123"/>
      <c r="BU814" s="123"/>
      <c r="BV814" s="10"/>
      <c r="BW814" s="10"/>
      <c r="BX814" s="10"/>
      <c r="BY814" s="10"/>
      <c r="BZ814" s="10"/>
    </row>
    <row r="815" spans="64:78">
      <c r="BL815" s="2"/>
      <c r="BM815" s="53" t="s">
        <v>823</v>
      </c>
      <c r="BN815" s="15"/>
      <c r="BO815" s="15"/>
      <c r="BP815" s="15"/>
      <c r="BQ815" s="10"/>
      <c r="BR815" s="15"/>
      <c r="BS815" s="123"/>
      <c r="BT815" s="123"/>
      <c r="BU815" s="123"/>
      <c r="BV815" s="10"/>
      <c r="BW815" s="10"/>
      <c r="BX815" s="10"/>
      <c r="BY815" s="10"/>
      <c r="BZ815" s="10"/>
    </row>
    <row r="816" spans="64:78">
      <c r="BL816" s="2"/>
      <c r="BM816" s="53" t="s">
        <v>824</v>
      </c>
      <c r="BN816" s="15"/>
      <c r="BO816" s="15"/>
      <c r="BP816" s="15"/>
      <c r="BQ816" s="10"/>
      <c r="BR816" s="15"/>
      <c r="BS816" s="123"/>
      <c r="BT816" s="123"/>
      <c r="BU816" s="123"/>
      <c r="BV816" s="10"/>
      <c r="BW816" s="10"/>
      <c r="BX816" s="10"/>
      <c r="BY816" s="10"/>
      <c r="BZ816" s="10"/>
    </row>
    <row r="817" spans="64:78">
      <c r="BL817" s="2"/>
      <c r="BM817" s="53" t="s">
        <v>825</v>
      </c>
      <c r="BN817" s="15"/>
      <c r="BO817" s="15"/>
      <c r="BP817" s="15"/>
      <c r="BQ817" s="10"/>
      <c r="BR817" s="15"/>
      <c r="BS817" s="123"/>
      <c r="BT817" s="123"/>
      <c r="BU817" s="123"/>
      <c r="BV817" s="10"/>
      <c r="BW817" s="10"/>
      <c r="BX817" s="10"/>
      <c r="BY817" s="10"/>
      <c r="BZ817" s="10"/>
    </row>
    <row r="818" spans="64:78">
      <c r="BL818" s="2"/>
      <c r="BM818" s="53" t="s">
        <v>826</v>
      </c>
      <c r="BN818" s="15"/>
      <c r="BO818" s="15"/>
      <c r="BP818" s="15"/>
      <c r="BQ818" s="10"/>
      <c r="BR818" s="15"/>
      <c r="BS818" s="123"/>
      <c r="BT818" s="123"/>
      <c r="BU818" s="123"/>
      <c r="BV818" s="10"/>
      <c r="BW818" s="10"/>
      <c r="BX818" s="10"/>
      <c r="BY818" s="10"/>
      <c r="BZ818" s="10"/>
    </row>
    <row r="819" spans="64:78">
      <c r="BL819" s="2"/>
      <c r="BM819" s="53" t="s">
        <v>827</v>
      </c>
      <c r="BN819" s="15"/>
      <c r="BO819" s="15"/>
      <c r="BP819" s="15"/>
      <c r="BQ819" s="10"/>
      <c r="BR819" s="15"/>
      <c r="BS819" s="123"/>
      <c r="BT819" s="123"/>
      <c r="BU819" s="123"/>
      <c r="BV819" s="10"/>
      <c r="BW819" s="10"/>
      <c r="BX819" s="10"/>
      <c r="BY819" s="10"/>
      <c r="BZ819" s="10"/>
    </row>
    <row r="820" spans="64:78">
      <c r="BL820" s="2"/>
      <c r="BM820" s="53" t="s">
        <v>828</v>
      </c>
      <c r="BN820" s="15"/>
      <c r="BO820" s="15"/>
      <c r="BP820" s="15"/>
      <c r="BQ820" s="10"/>
      <c r="BR820" s="15"/>
      <c r="BS820" s="123"/>
      <c r="BT820" s="123"/>
      <c r="BU820" s="123"/>
      <c r="BV820" s="10"/>
      <c r="BW820" s="10"/>
      <c r="BX820" s="10"/>
      <c r="BY820" s="10"/>
      <c r="BZ820" s="10"/>
    </row>
    <row r="821" spans="64:78">
      <c r="BL821" s="2"/>
      <c r="BM821" s="53" t="s">
        <v>829</v>
      </c>
      <c r="BN821" s="15"/>
      <c r="BO821" s="15"/>
      <c r="BP821" s="15"/>
      <c r="BQ821" s="10"/>
      <c r="BR821" s="15"/>
      <c r="BS821" s="123"/>
      <c r="BT821" s="123"/>
      <c r="BU821" s="123"/>
      <c r="BV821" s="10"/>
      <c r="BW821" s="10"/>
      <c r="BX821" s="10"/>
      <c r="BY821" s="10"/>
      <c r="BZ821" s="10"/>
    </row>
    <row r="822" spans="64:78">
      <c r="BL822" s="2"/>
      <c r="BM822" s="53" t="s">
        <v>830</v>
      </c>
      <c r="BN822" s="15"/>
      <c r="BO822" s="15"/>
      <c r="BP822" s="15"/>
      <c r="BQ822" s="10"/>
      <c r="BR822" s="15"/>
      <c r="BS822" s="123"/>
      <c r="BT822" s="123"/>
      <c r="BU822" s="123"/>
      <c r="BV822" s="10"/>
      <c r="BW822" s="10"/>
      <c r="BX822" s="10"/>
      <c r="BY822" s="10"/>
      <c r="BZ822" s="10"/>
    </row>
    <row r="823" spans="64:78">
      <c r="BL823" s="2"/>
      <c r="BM823" s="53" t="s">
        <v>831</v>
      </c>
      <c r="BN823" s="15"/>
      <c r="BO823" s="15"/>
      <c r="BP823" s="15"/>
      <c r="BQ823" s="10"/>
      <c r="BR823" s="15"/>
      <c r="BS823" s="123"/>
      <c r="BT823" s="123"/>
      <c r="BU823" s="123"/>
      <c r="BV823" s="10"/>
      <c r="BW823" s="10"/>
      <c r="BX823" s="10"/>
      <c r="BY823" s="10"/>
      <c r="BZ823" s="10"/>
    </row>
    <row r="824" spans="64:78">
      <c r="BL824" s="2"/>
      <c r="BM824" s="53" t="s">
        <v>832</v>
      </c>
      <c r="BN824" s="15"/>
      <c r="BO824" s="15"/>
      <c r="BP824" s="15"/>
      <c r="BQ824" s="10"/>
      <c r="BR824" s="15"/>
      <c r="BS824" s="123"/>
      <c r="BT824" s="123"/>
      <c r="BU824" s="123"/>
      <c r="BV824" s="10"/>
      <c r="BW824" s="10"/>
      <c r="BX824" s="10"/>
      <c r="BY824" s="10"/>
      <c r="BZ824" s="10"/>
    </row>
    <row r="825" spans="64:78">
      <c r="BL825" s="2"/>
      <c r="BM825" s="53" t="s">
        <v>833</v>
      </c>
      <c r="BN825" s="15"/>
      <c r="BO825" s="15"/>
      <c r="BP825" s="15"/>
      <c r="BQ825" s="10"/>
      <c r="BR825" s="15"/>
      <c r="BS825" s="123"/>
      <c r="BT825" s="123"/>
      <c r="BU825" s="123"/>
      <c r="BV825" s="10"/>
      <c r="BW825" s="10"/>
      <c r="BX825" s="10"/>
      <c r="BY825" s="10"/>
      <c r="BZ825" s="10"/>
    </row>
    <row r="826" spans="64:78">
      <c r="BL826" s="2"/>
      <c r="BM826" s="53" t="s">
        <v>834</v>
      </c>
      <c r="BN826" s="15"/>
      <c r="BO826" s="15"/>
      <c r="BP826" s="15"/>
      <c r="BQ826" s="10"/>
      <c r="BR826" s="15"/>
      <c r="BS826" s="123"/>
      <c r="BT826" s="123"/>
      <c r="BU826" s="123"/>
      <c r="BV826" s="10"/>
      <c r="BW826" s="10"/>
      <c r="BX826" s="10"/>
      <c r="BY826" s="10"/>
      <c r="BZ826" s="10"/>
    </row>
    <row r="827" spans="64:78">
      <c r="BL827" s="2"/>
      <c r="BM827" s="53" t="s">
        <v>835</v>
      </c>
      <c r="BN827" s="15"/>
      <c r="BO827" s="15"/>
      <c r="BP827" s="15"/>
      <c r="BQ827" s="10"/>
      <c r="BR827" s="15"/>
      <c r="BS827" s="123"/>
      <c r="BT827" s="123"/>
      <c r="BU827" s="123"/>
      <c r="BV827" s="10"/>
      <c r="BW827" s="10"/>
      <c r="BX827" s="10"/>
      <c r="BY827" s="10"/>
      <c r="BZ827" s="10"/>
    </row>
    <row r="828" spans="64:78">
      <c r="BL828" s="2"/>
      <c r="BM828" s="53" t="s">
        <v>836</v>
      </c>
      <c r="BN828" s="15"/>
      <c r="BO828" s="15"/>
      <c r="BP828" s="15"/>
      <c r="BQ828" s="10"/>
      <c r="BR828" s="15"/>
      <c r="BS828" s="123"/>
      <c r="BT828" s="123"/>
      <c r="BU828" s="123"/>
      <c r="BV828" s="10"/>
      <c r="BW828" s="10"/>
      <c r="BX828" s="10"/>
      <c r="BY828" s="10"/>
      <c r="BZ828" s="10"/>
    </row>
    <row r="829" spans="64:78">
      <c r="BL829" s="2"/>
      <c r="BM829" s="53" t="s">
        <v>837</v>
      </c>
      <c r="BN829" s="15"/>
      <c r="BO829" s="15"/>
      <c r="BP829" s="15"/>
      <c r="BQ829" s="10"/>
      <c r="BR829" s="15"/>
      <c r="BS829" s="123"/>
      <c r="BT829" s="123"/>
      <c r="BU829" s="123"/>
      <c r="BV829" s="10"/>
      <c r="BW829" s="10"/>
      <c r="BX829" s="10"/>
      <c r="BY829" s="10"/>
      <c r="BZ829" s="10"/>
    </row>
    <row r="830" spans="64:78">
      <c r="BL830" s="2"/>
      <c r="BM830" s="53" t="s">
        <v>838</v>
      </c>
      <c r="BN830" s="15"/>
      <c r="BO830" s="15"/>
      <c r="BP830" s="15"/>
      <c r="BQ830" s="10"/>
      <c r="BR830" s="15"/>
      <c r="BS830" s="123"/>
      <c r="BT830" s="123"/>
      <c r="BU830" s="123"/>
      <c r="BV830" s="10"/>
      <c r="BW830" s="10"/>
      <c r="BX830" s="10"/>
      <c r="BY830" s="10"/>
      <c r="BZ830" s="10"/>
    </row>
    <row r="831" spans="64:78">
      <c r="BL831" s="2"/>
      <c r="BM831" s="53" t="s">
        <v>839</v>
      </c>
      <c r="BN831" s="15"/>
      <c r="BO831" s="15"/>
      <c r="BP831" s="15"/>
      <c r="BQ831" s="10"/>
      <c r="BR831" s="15"/>
      <c r="BS831" s="123"/>
      <c r="BT831" s="123"/>
      <c r="BU831" s="123"/>
      <c r="BV831" s="10"/>
      <c r="BW831" s="10"/>
      <c r="BX831" s="10"/>
      <c r="BY831" s="10"/>
      <c r="BZ831" s="10"/>
    </row>
    <row r="832" spans="64:78">
      <c r="BL832" s="2"/>
      <c r="BM832" s="53" t="s">
        <v>840</v>
      </c>
      <c r="BN832" s="15"/>
      <c r="BO832" s="15"/>
      <c r="BP832" s="15"/>
      <c r="BQ832" s="10"/>
      <c r="BR832" s="15"/>
      <c r="BS832" s="123"/>
      <c r="BT832" s="123"/>
      <c r="BU832" s="123"/>
      <c r="BV832" s="10"/>
      <c r="BW832" s="10"/>
      <c r="BX832" s="10"/>
      <c r="BY832" s="10"/>
      <c r="BZ832" s="10"/>
    </row>
    <row r="833" spans="64:78">
      <c r="BL833" s="2"/>
      <c r="BM833" s="53" t="s">
        <v>841</v>
      </c>
      <c r="BN833" s="15"/>
      <c r="BO833" s="15"/>
      <c r="BP833" s="15"/>
      <c r="BQ833" s="10"/>
      <c r="BR833" s="15"/>
      <c r="BS833" s="123"/>
      <c r="BT833" s="123"/>
      <c r="BU833" s="123"/>
      <c r="BV833" s="10"/>
      <c r="BW833" s="10"/>
      <c r="BX833" s="10"/>
      <c r="BY833" s="10"/>
      <c r="BZ833" s="10"/>
    </row>
    <row r="834" spans="64:78">
      <c r="BL834" s="2"/>
      <c r="BM834" s="53" t="s">
        <v>842</v>
      </c>
      <c r="BN834" s="15"/>
      <c r="BO834" s="15"/>
      <c r="BP834" s="15"/>
      <c r="BQ834" s="10"/>
      <c r="BR834" s="15"/>
      <c r="BS834" s="123"/>
      <c r="BT834" s="123"/>
      <c r="BU834" s="123"/>
      <c r="BV834" s="10"/>
      <c r="BW834" s="10"/>
      <c r="BX834" s="10"/>
      <c r="BY834" s="10"/>
      <c r="BZ834" s="10"/>
    </row>
    <row r="835" spans="64:78">
      <c r="BL835" s="2"/>
      <c r="BM835" s="53" t="s">
        <v>843</v>
      </c>
      <c r="BN835" s="15"/>
      <c r="BO835" s="15"/>
      <c r="BP835" s="15"/>
      <c r="BQ835" s="10"/>
      <c r="BR835" s="15"/>
      <c r="BS835" s="123"/>
      <c r="BT835" s="123"/>
      <c r="BU835" s="123"/>
      <c r="BV835" s="10"/>
      <c r="BW835" s="10"/>
      <c r="BX835" s="10"/>
      <c r="BY835" s="10"/>
      <c r="BZ835" s="10"/>
    </row>
    <row r="836" spans="64:78">
      <c r="BL836" s="2"/>
      <c r="BM836" s="53" t="s">
        <v>844</v>
      </c>
      <c r="BN836" s="15"/>
      <c r="BO836" s="15"/>
      <c r="BP836" s="15"/>
      <c r="BQ836" s="10"/>
      <c r="BR836" s="15"/>
      <c r="BS836" s="123"/>
      <c r="BT836" s="123"/>
      <c r="BU836" s="123"/>
      <c r="BV836" s="10"/>
      <c r="BW836" s="10"/>
      <c r="BX836" s="10"/>
      <c r="BY836" s="10"/>
      <c r="BZ836" s="10"/>
    </row>
    <row r="837" spans="64:78">
      <c r="BL837" s="2"/>
      <c r="BM837" s="53" t="s">
        <v>845</v>
      </c>
      <c r="BN837" s="15"/>
      <c r="BO837" s="15"/>
      <c r="BP837" s="15"/>
      <c r="BQ837" s="10"/>
      <c r="BR837" s="15"/>
      <c r="BS837" s="123"/>
      <c r="BT837" s="123"/>
      <c r="BU837" s="123"/>
      <c r="BV837" s="10"/>
      <c r="BW837" s="10"/>
      <c r="BX837" s="10"/>
      <c r="BY837" s="10"/>
      <c r="BZ837" s="10"/>
    </row>
    <row r="838" spans="64:78">
      <c r="BL838" s="2"/>
      <c r="BM838" s="53" t="s">
        <v>846</v>
      </c>
      <c r="BN838" s="15"/>
      <c r="BO838" s="15"/>
      <c r="BP838" s="15"/>
      <c r="BQ838" s="10"/>
      <c r="BR838" s="15"/>
      <c r="BS838" s="123"/>
      <c r="BT838" s="123"/>
      <c r="BU838" s="123"/>
      <c r="BV838" s="10"/>
      <c r="BW838" s="10"/>
      <c r="BX838" s="10"/>
      <c r="BY838" s="10"/>
      <c r="BZ838" s="10"/>
    </row>
    <row r="839" spans="64:78">
      <c r="BL839" s="2"/>
      <c r="BM839" s="53" t="s">
        <v>847</v>
      </c>
      <c r="BN839" s="15"/>
      <c r="BO839" s="15"/>
      <c r="BP839" s="15"/>
      <c r="BQ839" s="10"/>
      <c r="BR839" s="15"/>
      <c r="BS839" s="123"/>
      <c r="BT839" s="123"/>
      <c r="BU839" s="123"/>
      <c r="BV839" s="10"/>
      <c r="BW839" s="10"/>
      <c r="BX839" s="10"/>
      <c r="BY839" s="10"/>
      <c r="BZ839" s="10"/>
    </row>
    <row r="840" spans="64:78">
      <c r="BL840" s="2"/>
      <c r="BM840" s="53" t="s">
        <v>848</v>
      </c>
      <c r="BN840" s="15"/>
      <c r="BO840" s="15"/>
      <c r="BP840" s="15"/>
      <c r="BQ840" s="10"/>
      <c r="BR840" s="15"/>
      <c r="BS840" s="123"/>
      <c r="BT840" s="123"/>
      <c r="BU840" s="123"/>
      <c r="BV840" s="10"/>
      <c r="BW840" s="10"/>
      <c r="BX840" s="10"/>
      <c r="BY840" s="10"/>
      <c r="BZ840" s="10"/>
    </row>
    <row r="841" spans="64:78">
      <c r="BL841" s="2"/>
      <c r="BM841" s="53" t="s">
        <v>849</v>
      </c>
      <c r="BN841" s="15"/>
      <c r="BO841" s="15"/>
      <c r="BP841" s="15"/>
      <c r="BQ841" s="10"/>
      <c r="BR841" s="15"/>
      <c r="BS841" s="123"/>
      <c r="BT841" s="123"/>
      <c r="BU841" s="123"/>
      <c r="BV841" s="10"/>
      <c r="BW841" s="10"/>
      <c r="BX841" s="10"/>
      <c r="BY841" s="10"/>
      <c r="BZ841" s="10"/>
    </row>
    <row r="842" spans="64:78">
      <c r="BL842" s="2"/>
      <c r="BM842" s="53" t="s">
        <v>850</v>
      </c>
      <c r="BN842" s="15"/>
      <c r="BO842" s="15"/>
      <c r="BP842" s="15"/>
      <c r="BQ842" s="10"/>
      <c r="BR842" s="15"/>
      <c r="BS842" s="123"/>
      <c r="BT842" s="123"/>
      <c r="BU842" s="123"/>
      <c r="BV842" s="10"/>
      <c r="BW842" s="10"/>
      <c r="BX842" s="10"/>
      <c r="BY842" s="10"/>
      <c r="BZ842" s="10"/>
    </row>
    <row r="843" spans="64:78">
      <c r="BL843" s="2"/>
      <c r="BM843" s="53" t="s">
        <v>851</v>
      </c>
      <c r="BN843" s="15"/>
      <c r="BO843" s="15"/>
      <c r="BP843" s="15"/>
      <c r="BQ843" s="10"/>
      <c r="BR843" s="15"/>
      <c r="BS843" s="123"/>
      <c r="BT843" s="123"/>
      <c r="BU843" s="123"/>
      <c r="BV843" s="10"/>
      <c r="BW843" s="10"/>
      <c r="BX843" s="10"/>
      <c r="BY843" s="10"/>
      <c r="BZ843" s="10"/>
    </row>
    <row r="844" spans="64:78">
      <c r="BL844" s="2"/>
      <c r="BM844" s="53" t="s">
        <v>852</v>
      </c>
      <c r="BN844" s="15"/>
      <c r="BO844" s="15"/>
      <c r="BP844" s="15"/>
      <c r="BQ844" s="10"/>
      <c r="BR844" s="15"/>
      <c r="BS844" s="123"/>
      <c r="BT844" s="123"/>
      <c r="BU844" s="123"/>
      <c r="BV844" s="10"/>
      <c r="BW844" s="10"/>
      <c r="BX844" s="10"/>
      <c r="BY844" s="10"/>
      <c r="BZ844" s="10"/>
    </row>
    <row r="845" spans="64:78">
      <c r="BL845" s="2"/>
      <c r="BM845" s="53" t="s">
        <v>853</v>
      </c>
      <c r="BN845" s="15"/>
      <c r="BO845" s="15"/>
      <c r="BP845" s="15"/>
      <c r="BQ845" s="10"/>
      <c r="BR845" s="15"/>
      <c r="BS845" s="123"/>
      <c r="BT845" s="123"/>
      <c r="BU845" s="123"/>
      <c r="BV845" s="10"/>
      <c r="BW845" s="10"/>
      <c r="BX845" s="10"/>
      <c r="BY845" s="10"/>
      <c r="BZ845" s="10"/>
    </row>
    <row r="846" spans="64:78">
      <c r="BL846" s="2"/>
      <c r="BM846" s="53" t="s">
        <v>854</v>
      </c>
      <c r="BN846" s="15"/>
      <c r="BO846" s="15"/>
      <c r="BP846" s="15"/>
      <c r="BQ846" s="10"/>
      <c r="BR846" s="15"/>
      <c r="BS846" s="123"/>
      <c r="BT846" s="123"/>
      <c r="BU846" s="123"/>
      <c r="BV846" s="10"/>
      <c r="BW846" s="10"/>
      <c r="BX846" s="10"/>
      <c r="BY846" s="10"/>
      <c r="BZ846" s="10"/>
    </row>
    <row r="847" spans="64:78">
      <c r="BL847" s="2"/>
      <c r="BM847" s="53" t="s">
        <v>855</v>
      </c>
      <c r="BN847" s="15"/>
      <c r="BO847" s="15"/>
      <c r="BP847" s="15"/>
      <c r="BQ847" s="10"/>
      <c r="BR847" s="15"/>
      <c r="BS847" s="123"/>
      <c r="BT847" s="123"/>
      <c r="BU847" s="123"/>
      <c r="BV847" s="10"/>
      <c r="BW847" s="10"/>
      <c r="BX847" s="10"/>
      <c r="BY847" s="10"/>
      <c r="BZ847" s="10"/>
    </row>
    <row r="848" spans="64:78">
      <c r="BL848" s="2"/>
      <c r="BM848" s="53" t="s">
        <v>856</v>
      </c>
      <c r="BN848" s="15"/>
      <c r="BO848" s="15"/>
      <c r="BP848" s="15"/>
      <c r="BQ848" s="10"/>
      <c r="BR848" s="15"/>
      <c r="BS848" s="123"/>
      <c r="BT848" s="123"/>
      <c r="BU848" s="123"/>
      <c r="BV848" s="10"/>
      <c r="BW848" s="10"/>
      <c r="BX848" s="10"/>
      <c r="BY848" s="10"/>
      <c r="BZ848" s="10"/>
    </row>
    <row r="849" spans="1:78">
      <c r="BL849" s="2"/>
      <c r="BM849" s="53" t="s">
        <v>857</v>
      </c>
      <c r="BN849" s="15"/>
      <c r="BO849" s="15"/>
      <c r="BP849" s="15"/>
      <c r="BQ849" s="10"/>
      <c r="BR849" s="15"/>
      <c r="BS849" s="123"/>
      <c r="BT849" s="123"/>
      <c r="BU849" s="123"/>
      <c r="BV849" s="10"/>
      <c r="BW849" s="10"/>
      <c r="BX849" s="10"/>
      <c r="BY849" s="10"/>
      <c r="BZ849" s="10"/>
    </row>
    <row r="850" spans="1:78">
      <c r="BL850" s="2"/>
      <c r="BM850" s="53" t="s">
        <v>858</v>
      </c>
      <c r="BN850" s="15"/>
      <c r="BO850" s="15"/>
      <c r="BP850" s="15"/>
      <c r="BQ850" s="10"/>
      <c r="BR850" s="15"/>
      <c r="BS850" s="123"/>
      <c r="BT850" s="123"/>
      <c r="BU850" s="123"/>
      <c r="BV850" s="10"/>
      <c r="BW850" s="10"/>
      <c r="BX850" s="10"/>
      <c r="BY850" s="10"/>
      <c r="BZ850" s="10"/>
    </row>
    <row r="851" spans="1:78">
      <c r="BL851" s="2"/>
      <c r="BM851" s="53" t="s">
        <v>859</v>
      </c>
      <c r="BN851" s="15"/>
      <c r="BO851" s="15"/>
      <c r="BP851" s="15"/>
      <c r="BQ851" s="10"/>
      <c r="BR851" s="15"/>
      <c r="BS851" s="123"/>
      <c r="BT851" s="123"/>
      <c r="BU851" s="123"/>
      <c r="BV851" s="10"/>
      <c r="BW851" s="10"/>
      <c r="BX851" s="10"/>
      <c r="BY851" s="10"/>
      <c r="BZ851" s="10"/>
    </row>
    <row r="852" spans="1:78">
      <c r="BL852" s="2"/>
      <c r="BM852" s="53" t="s">
        <v>860</v>
      </c>
      <c r="BN852" s="15"/>
      <c r="BO852" s="15"/>
      <c r="BP852" s="15"/>
      <c r="BQ852" s="10"/>
      <c r="BR852" s="15"/>
      <c r="BS852" s="123"/>
      <c r="BT852" s="123"/>
      <c r="BU852" s="123"/>
      <c r="BV852" s="10"/>
      <c r="BW852" s="10"/>
      <c r="BX852" s="10"/>
      <c r="BY852" s="10"/>
      <c r="BZ852" s="10"/>
    </row>
    <row r="853" spans="1:78">
      <c r="BL853" s="2"/>
      <c r="BM853" s="53" t="s">
        <v>861</v>
      </c>
      <c r="BN853" s="15"/>
      <c r="BO853" s="15"/>
      <c r="BP853" s="15"/>
      <c r="BQ853" s="10"/>
      <c r="BR853" s="15"/>
      <c r="BS853" s="123"/>
      <c r="BT853" s="123"/>
      <c r="BU853" s="123"/>
      <c r="BV853" s="10"/>
      <c r="BW853" s="10"/>
      <c r="BX853" s="10"/>
      <c r="BY853" s="10"/>
      <c r="BZ853" s="10"/>
    </row>
    <row r="854" spans="1:78">
      <c r="BL854" s="2"/>
      <c r="BM854" s="53" t="s">
        <v>862</v>
      </c>
      <c r="BN854" s="15"/>
      <c r="BO854" s="15"/>
      <c r="BP854" s="15"/>
      <c r="BQ854" s="10"/>
      <c r="BR854" s="15"/>
      <c r="BS854" s="123"/>
      <c r="BT854" s="123"/>
      <c r="BU854" s="123"/>
      <c r="BV854" s="10"/>
      <c r="BW854" s="10"/>
      <c r="BX854" s="10"/>
      <c r="BY854" s="10"/>
      <c r="BZ854" s="10"/>
    </row>
    <row r="855" spans="1:78">
      <c r="BL855" s="2"/>
      <c r="BM855" s="53" t="s">
        <v>863</v>
      </c>
      <c r="BN855" s="15"/>
      <c r="BO855" s="15"/>
      <c r="BP855" s="15"/>
      <c r="BQ855" s="10"/>
      <c r="BR855" s="15"/>
      <c r="BS855" s="123"/>
      <c r="BT855" s="123"/>
      <c r="BU855" s="123"/>
      <c r="BV855" s="10"/>
      <c r="BW855" s="10"/>
      <c r="BX855" s="10"/>
      <c r="BY855" s="10"/>
      <c r="BZ855" s="10"/>
    </row>
    <row r="856" spans="1:78">
      <c r="BL856" s="2"/>
      <c r="BM856" s="53" t="s">
        <v>864</v>
      </c>
      <c r="BN856" s="15"/>
      <c r="BO856" s="15"/>
      <c r="BP856" s="15"/>
      <c r="BQ856" s="10"/>
      <c r="BR856" s="15"/>
      <c r="BS856" s="123"/>
      <c r="BT856" s="123"/>
      <c r="BU856" s="123"/>
      <c r="BV856" s="10"/>
      <c r="BW856" s="10"/>
      <c r="BX856" s="10"/>
      <c r="BY856" s="10"/>
      <c r="BZ856" s="10"/>
    </row>
    <row r="857" spans="1:78">
      <c r="BL857" s="2"/>
      <c r="BM857" s="53" t="s">
        <v>865</v>
      </c>
      <c r="BN857" s="15"/>
      <c r="BO857" s="15"/>
      <c r="BP857" s="15"/>
      <c r="BQ857" s="10"/>
      <c r="BR857" s="15"/>
      <c r="BS857" s="123"/>
      <c r="BT857" s="123"/>
      <c r="BU857" s="123"/>
      <c r="BV857" s="10"/>
      <c r="BW857" s="10"/>
      <c r="BX857" s="10"/>
      <c r="BY857" s="10"/>
      <c r="BZ857" s="10"/>
    </row>
    <row r="858" spans="1:78">
      <c r="BL858" s="2"/>
      <c r="BM858" s="56" t="s">
        <v>866</v>
      </c>
      <c r="BN858" s="15"/>
      <c r="BO858" s="15"/>
      <c r="BP858" s="15"/>
      <c r="BQ858" s="10"/>
      <c r="BR858" s="15"/>
      <c r="BS858" s="123"/>
      <c r="BT858" s="123"/>
      <c r="BU858" s="123"/>
      <c r="BV858" s="10"/>
      <c r="BW858" s="10"/>
      <c r="BX858" s="10"/>
      <c r="BY858" s="10"/>
      <c r="BZ858" s="10"/>
    </row>
    <row r="859" spans="1:78" s="34" customFormat="1">
      <c r="A859" s="38"/>
      <c r="B859" s="31"/>
      <c r="C859" s="31"/>
      <c r="D859" s="32"/>
      <c r="E859" s="32"/>
      <c r="F859" s="29"/>
      <c r="G859" s="29"/>
      <c r="H859" s="29"/>
      <c r="I859" s="29"/>
      <c r="J859" s="29"/>
      <c r="K859" s="29"/>
      <c r="L859" s="29"/>
      <c r="M859" s="29"/>
      <c r="N859" s="29"/>
      <c r="O859" s="29"/>
      <c r="P859" s="29"/>
      <c r="Q859" s="29"/>
      <c r="R859" s="29"/>
      <c r="S859" s="29"/>
      <c r="T859" s="29"/>
      <c r="U859" s="29"/>
      <c r="V859" s="29"/>
      <c r="W859" s="29"/>
      <c r="X859" s="29"/>
      <c r="Y859" s="29"/>
      <c r="Z859" s="29"/>
      <c r="AB859" s="35"/>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146"/>
      <c r="BM859" s="33"/>
      <c r="BN859" s="33"/>
      <c r="BO859" s="33"/>
      <c r="BP859" s="33"/>
      <c r="BQ859" s="29"/>
      <c r="BR859" s="33"/>
      <c r="BS859" s="38"/>
      <c r="BT859" s="38"/>
      <c r="BU859" s="38"/>
      <c r="BV859" s="29"/>
      <c r="BW859" s="29"/>
      <c r="BX859" s="29"/>
      <c r="BY859" s="29"/>
      <c r="BZ859" s="29"/>
    </row>
    <row r="860" spans="1:78" s="3" customFormat="1" ht="14.85" customHeight="1">
      <c r="A860" s="39"/>
      <c r="AA860" s="29"/>
      <c r="AB860" s="217"/>
      <c r="AC860" s="217"/>
      <c r="AD860" s="217"/>
      <c r="AE860" s="217"/>
      <c r="AF860" s="217"/>
      <c r="AG860" s="217"/>
      <c r="AH860" s="217"/>
      <c r="AI860" s="217"/>
      <c r="AJ860" s="217"/>
      <c r="AK860" s="217"/>
      <c r="AL860" s="217"/>
      <c r="AM860" s="217"/>
      <c r="AN860" s="217"/>
      <c r="AO860" s="217"/>
      <c r="AP860" s="217"/>
      <c r="AQ860" s="217"/>
      <c r="AR860" s="217"/>
      <c r="AS860" s="217"/>
      <c r="AT860" s="217"/>
      <c r="AU860" s="217"/>
      <c r="AV860" s="217"/>
      <c r="AW860" s="217"/>
      <c r="AX860" s="217"/>
      <c r="AY860" s="217"/>
      <c r="AZ860" s="29"/>
      <c r="BA860" s="8"/>
      <c r="BS860" s="39"/>
      <c r="BT860" s="39"/>
      <c r="BU860" s="39"/>
    </row>
    <row r="861" spans="1:78" s="3" customFormat="1" ht="14.85" customHeight="1">
      <c r="A861" s="39"/>
      <c r="AA861" s="29"/>
      <c r="AB861" s="218"/>
      <c r="AC861" s="218"/>
      <c r="AD861" s="218"/>
      <c r="AE861" s="218"/>
      <c r="AF861" s="218"/>
      <c r="AG861" s="218"/>
      <c r="AH861" s="218"/>
      <c r="AI861" s="218"/>
      <c r="AJ861" s="218"/>
      <c r="AK861" s="218"/>
      <c r="AL861" s="218"/>
      <c r="AM861" s="218"/>
      <c r="AN861" s="218"/>
      <c r="AO861" s="218"/>
      <c r="AP861" s="218"/>
      <c r="AQ861" s="218"/>
      <c r="AR861" s="218"/>
      <c r="AS861" s="218"/>
      <c r="AT861" s="218"/>
      <c r="AU861" s="218"/>
      <c r="AV861" s="218"/>
      <c r="AW861" s="218"/>
      <c r="AX861" s="218"/>
      <c r="AY861" s="218"/>
      <c r="AZ861" s="29"/>
      <c r="BA861" s="8"/>
      <c r="BS861" s="39"/>
      <c r="BT861" s="39"/>
      <c r="BU861" s="39"/>
    </row>
    <row r="862" spans="1:78" s="173" customFormat="1" ht="14.85" customHeight="1">
      <c r="AA862" s="174"/>
      <c r="AB862" s="236" t="s">
        <v>950</v>
      </c>
      <c r="AC862" s="236"/>
      <c r="AD862" s="236"/>
      <c r="AE862" s="236"/>
      <c r="AF862" s="236"/>
      <c r="AG862" s="236"/>
      <c r="AH862" s="236"/>
      <c r="AI862" s="236"/>
      <c r="AJ862" s="236"/>
      <c r="AK862" s="236"/>
      <c r="AL862" s="236"/>
      <c r="AM862" s="236"/>
      <c r="AN862" s="236"/>
      <c r="AO862" s="236"/>
      <c r="AP862" s="236"/>
      <c r="AQ862" s="236"/>
      <c r="AR862" s="236"/>
      <c r="AS862" s="236"/>
      <c r="AT862" s="236"/>
      <c r="AU862" s="236"/>
      <c r="AV862" s="236"/>
      <c r="AW862" s="236"/>
      <c r="AX862" s="236"/>
      <c r="AY862" s="236"/>
      <c r="AZ862" s="174"/>
    </row>
    <row r="863" spans="1:78" ht="14.85" customHeight="1">
      <c r="AB863" s="218" t="s">
        <v>951</v>
      </c>
      <c r="AC863" s="218"/>
      <c r="AD863" s="218"/>
      <c r="AE863" s="218"/>
      <c r="AF863" s="218"/>
      <c r="AG863" s="218"/>
      <c r="AH863" s="218"/>
      <c r="AI863" s="218"/>
      <c r="AJ863" s="218"/>
      <c r="AK863" s="218"/>
      <c r="AL863" s="218"/>
      <c r="AM863" s="218"/>
      <c r="AN863" s="218"/>
      <c r="AO863" s="218"/>
      <c r="AP863" s="218"/>
      <c r="AQ863" s="218"/>
      <c r="AR863" s="218"/>
      <c r="AS863" s="218"/>
      <c r="AT863" s="218"/>
      <c r="AU863" s="218"/>
      <c r="AV863" s="218"/>
      <c r="AW863" s="218"/>
      <c r="AX863" s="218"/>
      <c r="AY863" s="218"/>
    </row>
    <row r="864" spans="1:78" ht="14.85" customHeight="1">
      <c r="AD864" s="5" t="str">
        <f>B6</f>
        <v>City</v>
      </c>
      <c r="AE864" s="186" t="str">
        <f>$D$6</f>
        <v>Bigelow</v>
      </c>
      <c r="AF864" s="186"/>
      <c r="AG864" s="186"/>
      <c r="AH864" s="186"/>
      <c r="AI864" s="186"/>
      <c r="AJ864" s="186"/>
      <c r="AS864" s="5" t="str">
        <f>B5</f>
        <v>Date</v>
      </c>
      <c r="AT864" s="219">
        <f>D5</f>
        <v>44518</v>
      </c>
      <c r="AU864" s="219"/>
      <c r="AV864" s="219"/>
      <c r="AW864" s="219"/>
      <c r="AX864" s="219"/>
      <c r="AY864" s="219"/>
    </row>
    <row r="865" spans="1:78" ht="14.85" customHeight="1">
      <c r="AD865" s="5" t="str">
        <f>B7</f>
        <v>County</v>
      </c>
      <c r="AE865" s="186" t="str">
        <f>D7</f>
        <v>Redwood</v>
      </c>
      <c r="AF865" s="186"/>
      <c r="AG865" s="186"/>
      <c r="AH865" s="186"/>
      <c r="AI865" s="186"/>
      <c r="AJ865" s="186"/>
      <c r="AS865" s="5" t="str">
        <f>B10</f>
        <v>Completed by</v>
      </c>
      <c r="AT865" s="186" t="str">
        <f>D10</f>
        <v>Cowboy</v>
      </c>
      <c r="AU865" s="186"/>
      <c r="AV865" s="186"/>
      <c r="AW865" s="186"/>
      <c r="AX865" s="186"/>
      <c r="AY865" s="186"/>
    </row>
    <row r="866" spans="1:78" ht="14.85" customHeight="1">
      <c r="AD866" s="5" t="str">
        <f>B8</f>
        <v>District</v>
      </c>
      <c r="AE866" s="186" t="str">
        <f>D8</f>
        <v>District 1</v>
      </c>
      <c r="AF866" s="186"/>
      <c r="AG866" s="186"/>
      <c r="AH866" s="186"/>
      <c r="AI866" s="186"/>
      <c r="AJ866" s="186"/>
      <c r="AS866" s="5" t="str">
        <f>B11</f>
        <v>District Approval</v>
      </c>
      <c r="AT866" s="186" t="str">
        <f>D11</f>
        <v>Not approved</v>
      </c>
      <c r="AU866" s="186"/>
      <c r="AV866" s="186"/>
      <c r="AW866" s="186"/>
      <c r="AX866" s="186"/>
      <c r="AY866" s="186"/>
    </row>
    <row r="867" spans="1:78" ht="14.85" customHeight="1">
      <c r="AB867" s="216" t="str">
        <f>IF($BQ$12=5,"N","")</f>
        <v/>
      </c>
      <c r="AC867" s="216"/>
      <c r="AD867" s="222" t="str">
        <f>IF($BQ$12=3,"N","")</f>
        <v/>
      </c>
      <c r="AE867" s="222"/>
      <c r="AF867" s="223" t="str">
        <f>IF($BQ$12=6,"N","")</f>
        <v/>
      </c>
      <c r="AG867" s="223"/>
    </row>
    <row r="868" spans="1:78" ht="14.85" customHeight="1">
      <c r="AB868" s="216"/>
      <c r="AC868" s="216"/>
      <c r="AD868" s="222"/>
      <c r="AE868" s="222"/>
      <c r="AF868" s="224"/>
      <c r="AG868" s="224"/>
      <c r="AT868" s="220" t="s">
        <v>958</v>
      </c>
      <c r="AU868" s="220"/>
      <c r="AV868" s="220"/>
      <c r="AW868" s="220"/>
      <c r="AX868" s="220"/>
      <c r="AY868" s="220"/>
    </row>
    <row r="869" spans="1:78" ht="14.85" customHeight="1">
      <c r="AB869" s="230" t="str">
        <f>IF($BQ$12=1,"N","")</f>
        <v>N</v>
      </c>
      <c r="AC869" s="230"/>
      <c r="AD869" s="231" t="str">
        <f>IF($BQ$12&gt;0,CHAR(230+$BQ$12),"")</f>
        <v>ç</v>
      </c>
      <c r="AE869" s="231"/>
      <c r="AF869" s="234" t="str">
        <f>IF($BQ$12=2,"N","")</f>
        <v/>
      </c>
      <c r="AG869" s="234"/>
      <c r="AT869" s="186" t="str">
        <f>D34</f>
        <v>Side Street</v>
      </c>
      <c r="AU869" s="186"/>
      <c r="AV869" s="186"/>
      <c r="AW869" s="186"/>
      <c r="AX869" s="186"/>
      <c r="AY869" s="186"/>
    </row>
    <row r="870" spans="1:78" ht="14.85" customHeight="1">
      <c r="AB870" s="230"/>
      <c r="AC870" s="230"/>
      <c r="AD870" s="231"/>
      <c r="AE870" s="231"/>
      <c r="AF870" s="234"/>
      <c r="AG870" s="234"/>
    </row>
    <row r="871" spans="1:78" ht="14.85" customHeight="1">
      <c r="AB871" s="243" t="str">
        <f>IF($BQ$12=7,"N","")</f>
        <v/>
      </c>
      <c r="AC871" s="243"/>
      <c r="AD871" s="233" t="str">
        <f>IF($BQ$12=4,"N","")</f>
        <v/>
      </c>
      <c r="AE871" s="233"/>
      <c r="AF871" s="232" t="str">
        <f>IF($BQ$12=8,"N","")</f>
        <v/>
      </c>
      <c r="AG871" s="232"/>
      <c r="AT871" s="220" t="s">
        <v>959</v>
      </c>
      <c r="AU871" s="220"/>
      <c r="AV871" s="220"/>
      <c r="AW871" s="220"/>
      <c r="AX871" s="220"/>
      <c r="AY871" s="220"/>
    </row>
    <row r="872" spans="1:78" ht="14.85" customHeight="1">
      <c r="AB872" s="243"/>
      <c r="AC872" s="243"/>
      <c r="AD872" s="233"/>
      <c r="AE872" s="233"/>
      <c r="AF872" s="232"/>
      <c r="AG872" s="232"/>
      <c r="AT872" s="186" t="str">
        <f>D33</f>
        <v>Main</v>
      </c>
      <c r="AU872" s="186"/>
      <c r="AV872" s="186"/>
      <c r="AW872" s="186"/>
      <c r="AX872" s="186"/>
      <c r="AY872" s="186"/>
    </row>
    <row r="873" spans="1:78" ht="14.85" customHeight="1"/>
    <row r="874" spans="1:78" ht="14.85" customHeight="1"/>
    <row r="875" spans="1:78" ht="14.85" customHeight="1">
      <c r="AD875" s="5" t="s">
        <v>962</v>
      </c>
      <c r="AE875" s="186" t="str">
        <f>D12</f>
        <v>UPRR</v>
      </c>
      <c r="AF875" s="186"/>
      <c r="AG875" s="186"/>
      <c r="AH875" s="186"/>
      <c r="AI875" s="186"/>
      <c r="AJ875" s="186"/>
      <c r="AS875" s="5" t="s">
        <v>960</v>
      </c>
      <c r="AT875" s="186" t="str">
        <f>D13</f>
        <v>Jack Daniels</v>
      </c>
      <c r="AU875" s="186"/>
      <c r="AV875" s="186"/>
      <c r="AW875" s="186"/>
      <c r="AX875" s="186"/>
      <c r="AY875" s="186"/>
    </row>
    <row r="876" spans="1:78" ht="14.85" customHeight="1">
      <c r="AD876" s="5" t="s">
        <v>963</v>
      </c>
      <c r="AE876" s="186" t="str">
        <f>D15</f>
        <v>123456C</v>
      </c>
      <c r="AF876" s="186"/>
      <c r="AG876" s="186"/>
      <c r="AH876" s="186"/>
      <c r="AI876" s="186"/>
      <c r="AJ876" s="186"/>
      <c r="AS876" s="5" t="s">
        <v>961</v>
      </c>
      <c r="AT876" s="186" t="str">
        <f>D14</f>
        <v>898-999-9879</v>
      </c>
      <c r="AU876" s="186"/>
      <c r="AV876" s="186"/>
      <c r="AW876" s="186"/>
      <c r="AX876" s="186"/>
      <c r="AY876" s="186"/>
    </row>
    <row r="877" spans="1:78" ht="8.25" customHeight="1">
      <c r="B877" s="3"/>
      <c r="C877" s="3"/>
      <c r="D877" s="3"/>
      <c r="E877" s="3"/>
    </row>
    <row r="878" spans="1:78" s="1" customFormat="1" ht="14.85" customHeight="1">
      <c r="A878" s="39"/>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28"/>
      <c r="AB878" s="6" t="s">
        <v>922</v>
      </c>
      <c r="AZ878" s="28"/>
      <c r="BA878" s="5"/>
      <c r="BM878" s="3"/>
      <c r="BN878" s="3"/>
      <c r="BO878" s="3"/>
      <c r="BP878" s="3"/>
      <c r="BQ878" s="3"/>
      <c r="BR878" s="3"/>
      <c r="BS878" s="39"/>
      <c r="BT878" s="39"/>
      <c r="BU878" s="39"/>
      <c r="BV878" s="3"/>
      <c r="BW878" s="3"/>
      <c r="BX878" s="3"/>
      <c r="BY878" s="3"/>
      <c r="BZ878" s="3"/>
    </row>
    <row r="879" spans="1:78" s="1" customFormat="1" ht="14.85" customHeight="1">
      <c r="A879" s="39"/>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28"/>
      <c r="AB879" s="6" t="s">
        <v>923</v>
      </c>
      <c r="AT879" s="6" t="s">
        <v>953</v>
      </c>
      <c r="AZ879" s="28"/>
      <c r="BA879" s="5"/>
      <c r="BM879" s="3"/>
      <c r="BN879" s="3"/>
      <c r="BO879" s="3"/>
      <c r="BP879" s="3"/>
      <c r="BQ879" s="3"/>
      <c r="BR879" s="3"/>
      <c r="BS879" s="39"/>
      <c r="BT879" s="39"/>
      <c r="BU879" s="39"/>
      <c r="BV879" s="3"/>
      <c r="BW879" s="3"/>
      <c r="BX879" s="3"/>
      <c r="BY879" s="3"/>
      <c r="BZ879" s="3"/>
    </row>
    <row r="880" spans="1:78" s="1" customFormat="1" ht="14.85" customHeight="1">
      <c r="A880" s="39"/>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28"/>
      <c r="AB880" s="4" t="s">
        <v>924</v>
      </c>
      <c r="AC880" s="103" t="s">
        <v>1384</v>
      </c>
      <c r="AP880" s="4" t="str">
        <f>$AB880</f>
        <v>1.</v>
      </c>
      <c r="AQ880" s="184">
        <f>$D38</f>
        <v>0</v>
      </c>
      <c r="AR880" s="185"/>
      <c r="AT880" s="186" t="str">
        <f>IF(LEN($E38)&gt;0,$E38,"")</f>
        <v/>
      </c>
      <c r="AU880" s="186"/>
      <c r="AV880" s="186"/>
      <c r="AW880" s="186"/>
      <c r="AX880" s="186"/>
      <c r="AY880" s="186"/>
      <c r="AZ880" s="28"/>
      <c r="BA880" s="5"/>
      <c r="BM880" s="3"/>
      <c r="BN880" s="3"/>
      <c r="BO880" s="3"/>
      <c r="BP880" s="3"/>
      <c r="BQ880" s="3"/>
      <c r="BR880" s="3"/>
      <c r="BS880" s="39"/>
      <c r="BT880" s="39"/>
      <c r="BU880" s="39"/>
      <c r="BV880" s="3"/>
      <c r="BW880" s="3"/>
      <c r="BX880" s="3"/>
      <c r="BY880" s="3"/>
      <c r="BZ880" s="3"/>
    </row>
    <row r="881" spans="1:78" s="1" customFormat="1" ht="14.85" customHeight="1">
      <c r="A881" s="39"/>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28"/>
      <c r="AB881" s="4" t="s">
        <v>925</v>
      </c>
      <c r="AC881" s="103" t="s">
        <v>1385</v>
      </c>
      <c r="AP881" s="4" t="str">
        <f>$AB881</f>
        <v>2.</v>
      </c>
      <c r="AQ881" s="184">
        <f>$D39</f>
        <v>0</v>
      </c>
      <c r="AR881" s="185"/>
      <c r="AT881" s="1" t="s">
        <v>954</v>
      </c>
      <c r="AW881" s="187" t="str">
        <f>IF(LEN(D35)&gt;0,D35,"")</f>
        <v>Coalt ASC3</v>
      </c>
      <c r="AX881" s="187"/>
      <c r="AY881" s="187"/>
      <c r="AZ881" s="28"/>
      <c r="BA881" s="5"/>
      <c r="BM881" s="3"/>
      <c r="BN881" s="3"/>
      <c r="BO881" s="3"/>
      <c r="BP881" s="3"/>
      <c r="BQ881" s="3"/>
      <c r="BR881" s="3"/>
      <c r="BS881" s="39"/>
      <c r="BT881" s="39"/>
      <c r="BU881" s="39"/>
      <c r="BV881" s="3"/>
      <c r="BW881" s="3"/>
      <c r="BX881" s="3"/>
      <c r="BY881" s="3"/>
      <c r="BZ881" s="3"/>
    </row>
    <row r="882" spans="1:78" s="1" customFormat="1" ht="14.85" customHeight="1">
      <c r="A882" s="39"/>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28"/>
      <c r="AB882" s="4"/>
      <c r="AZ882" s="28"/>
      <c r="BA882" s="5"/>
      <c r="BM882" s="3"/>
      <c r="BN882" s="3"/>
      <c r="BO882" s="3"/>
      <c r="BP882" s="3"/>
      <c r="BQ882" s="3"/>
      <c r="BR882" s="3"/>
      <c r="BS882" s="39"/>
      <c r="BT882" s="39"/>
      <c r="BU882" s="39"/>
      <c r="BV882" s="3"/>
      <c r="BW882" s="3"/>
      <c r="BX882" s="3"/>
      <c r="BY882" s="3"/>
      <c r="BZ882" s="3"/>
    </row>
    <row r="883" spans="1:78" s="1" customFormat="1" ht="14.85" customHeight="1">
      <c r="A883" s="39"/>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28"/>
      <c r="AB883" s="4" t="s">
        <v>926</v>
      </c>
      <c r="AC883" s="1" t="str">
        <f>$BZ5&amp;$BZ$1</f>
        <v>Preempt verification and response time (sec): add lines 1 and 2............................................................................................................................................................................................................................</v>
      </c>
      <c r="AT883" s="4" t="str">
        <f>$AB883</f>
        <v>3.</v>
      </c>
      <c r="AU883" s="184">
        <f>SUM(AQ880:AR881)</f>
        <v>0</v>
      </c>
      <c r="AV883" s="185"/>
      <c r="AZ883" s="28"/>
      <c r="BA883" s="5"/>
      <c r="BM883" s="3"/>
      <c r="BN883" s="3"/>
      <c r="BO883" s="3"/>
      <c r="BP883" s="3"/>
      <c r="BQ883" s="3"/>
      <c r="BR883" s="3"/>
      <c r="BS883" s="39"/>
      <c r="BT883" s="39"/>
      <c r="BU883" s="39"/>
      <c r="BV883" s="3"/>
      <c r="BW883" s="3"/>
      <c r="BX883" s="3"/>
      <c r="BY883" s="3"/>
      <c r="BZ883" s="3"/>
    </row>
    <row r="884" spans="1:78" s="1" customFormat="1">
      <c r="A884" s="39"/>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28"/>
      <c r="AB884" s="4"/>
      <c r="AZ884" s="28"/>
      <c r="BA884" s="5"/>
      <c r="BM884" s="3"/>
      <c r="BN884" s="3"/>
      <c r="BO884" s="3"/>
      <c r="BP884" s="3"/>
      <c r="BQ884" s="3"/>
      <c r="BR884" s="3"/>
      <c r="BS884" s="39"/>
      <c r="BT884" s="39"/>
      <c r="BU884" s="39"/>
      <c r="BV884" s="3"/>
      <c r="BW884" s="3"/>
      <c r="BX884" s="3"/>
      <c r="BY884" s="3"/>
      <c r="BZ884" s="3"/>
    </row>
    <row r="885" spans="1:78" s="1" customFormat="1" ht="14.85" customHeight="1">
      <c r="A885" s="39"/>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28"/>
      <c r="AB885" s="6" t="s">
        <v>1269</v>
      </c>
      <c r="AZ885" s="28"/>
      <c r="BA885" s="5"/>
      <c r="BM885" s="3"/>
      <c r="BN885" s="3"/>
      <c r="BO885" s="3"/>
      <c r="BP885" s="3"/>
      <c r="BQ885" s="3"/>
      <c r="BR885" s="3"/>
      <c r="BS885" s="39"/>
      <c r="BT885" s="39"/>
      <c r="BU885" s="39"/>
      <c r="BV885" s="3"/>
      <c r="BW885" s="3"/>
      <c r="BX885" s="3"/>
      <c r="BY885" s="3"/>
      <c r="BZ885" s="3"/>
    </row>
    <row r="886" spans="1:78" s="1" customFormat="1" ht="14.85" customHeight="1">
      <c r="A886" s="39"/>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28"/>
      <c r="AB886" s="4" t="s">
        <v>927</v>
      </c>
      <c r="AC886" s="1" t="str">
        <f>$BZ6&amp;$BZ$1</f>
        <v>Longest conflicting vehicle phase number(s)............................................................................................................................................................................................................................</v>
      </c>
      <c r="AN886" s="4"/>
      <c r="AO886" s="160"/>
      <c r="AP886" s="4" t="str">
        <f>$AB886</f>
        <v>4.</v>
      </c>
      <c r="AQ886" s="184" t="str">
        <f>IF(LEN($D40)&gt;0,$D40,"")</f>
        <v>2 and 4</v>
      </c>
      <c r="AR886" s="185"/>
      <c r="AT886" s="6" t="s">
        <v>953</v>
      </c>
      <c r="AZ886" s="28"/>
      <c r="BA886" s="5"/>
      <c r="BM886" s="3"/>
      <c r="BN886" s="3"/>
      <c r="BO886" s="3"/>
      <c r="BP886" s="3"/>
      <c r="BQ886" s="3"/>
      <c r="BR886" s="3"/>
      <c r="BS886" s="39"/>
      <c r="BT886" s="39"/>
      <c r="BU886" s="39"/>
      <c r="BV886" s="3"/>
      <c r="BW886" s="3"/>
      <c r="BX886" s="3"/>
      <c r="BY886" s="3"/>
      <c r="BZ886" s="3"/>
    </row>
    <row r="887" spans="1:78" s="1" customFormat="1" ht="14.85" customHeight="1">
      <c r="A887" s="39"/>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28"/>
      <c r="AB887" s="4" t="s">
        <v>928</v>
      </c>
      <c r="AC887" s="1" t="str">
        <f>$BZ7&amp;$BZ$1</f>
        <v>Minimum green time during right-of-way transfer (sec)............................................................................................................................................................................................................................</v>
      </c>
      <c r="AP887" s="4" t="str">
        <f>$AB887</f>
        <v>5.</v>
      </c>
      <c r="AQ887" s="184">
        <f>$D41</f>
        <v>5</v>
      </c>
      <c r="AR887" s="185"/>
      <c r="AT887" s="186" t="str">
        <f>IF(LEN($E41)&gt;0,$E41,"")</f>
        <v>Set in preemptor settings</v>
      </c>
      <c r="AU887" s="186"/>
      <c r="AV887" s="186"/>
      <c r="AW887" s="186"/>
      <c r="AX887" s="186"/>
      <c r="AY887" s="186"/>
      <c r="AZ887" s="28"/>
      <c r="BA887" s="5"/>
      <c r="BM887" s="3"/>
      <c r="BN887" s="3"/>
      <c r="BO887" s="3"/>
      <c r="BP887" s="3"/>
      <c r="BQ887" s="3"/>
      <c r="BR887" s="3"/>
      <c r="BS887" s="39"/>
      <c r="BT887" s="39"/>
      <c r="BU887" s="39"/>
      <c r="BV887" s="3"/>
      <c r="BW887" s="3"/>
      <c r="BX887" s="3"/>
      <c r="BY887" s="3"/>
      <c r="BZ887" s="3"/>
    </row>
    <row r="888" spans="1:78" s="1" customFormat="1" ht="14.85" customHeight="1">
      <c r="A888" s="39"/>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28"/>
      <c r="AB888" s="4" t="s">
        <v>929</v>
      </c>
      <c r="AC888" s="1" t="str">
        <f>$BZ8&amp;$BZ$1</f>
        <v>Other green time during right-of-way transfer (sec)............................................................................................................................................................................................................................</v>
      </c>
      <c r="AP888" s="4" t="str">
        <f>$AB888</f>
        <v>6.</v>
      </c>
      <c r="AQ888" s="184">
        <f>$D42</f>
        <v>0</v>
      </c>
      <c r="AR888" s="185"/>
      <c r="AT888" s="186" t="str">
        <f>IF(LEN($E42)&gt;0,$E42,"")</f>
        <v/>
      </c>
      <c r="AU888" s="186"/>
      <c r="AV888" s="186"/>
      <c r="AW888" s="186"/>
      <c r="AX888" s="186"/>
      <c r="AY888" s="186"/>
      <c r="AZ888" s="28"/>
      <c r="BA888" s="5"/>
      <c r="BM888" s="3"/>
      <c r="BN888" s="3"/>
      <c r="BO888" s="3"/>
      <c r="BP888" s="3"/>
      <c r="BQ888" s="3"/>
      <c r="BR888" s="3"/>
      <c r="BS888" s="39"/>
      <c r="BT888" s="39"/>
      <c r="BU888" s="39"/>
      <c r="BV888" s="3"/>
      <c r="BW888" s="3"/>
      <c r="BX888" s="3"/>
      <c r="BY888" s="3"/>
      <c r="BZ888" s="3"/>
    </row>
    <row r="889" spans="1:78" s="1" customFormat="1" ht="14.85" customHeight="1">
      <c r="A889" s="39"/>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28"/>
      <c r="AB889" s="4" t="s">
        <v>930</v>
      </c>
      <c r="AC889" s="1" t="str">
        <f>$BZ9&amp;$BZ$1</f>
        <v>Yellow change time (sec)............................................................................................................................................................................................................................</v>
      </c>
      <c r="AP889" s="4" t="str">
        <f>$AB889</f>
        <v>7.</v>
      </c>
      <c r="AQ889" s="184">
        <f>$D43</f>
        <v>4</v>
      </c>
      <c r="AR889" s="185"/>
      <c r="AT889" s="186" t="str">
        <f>IF(LEN($E43)&gt;0,$E43,"")</f>
        <v>Longest Paired Set</v>
      </c>
      <c r="AU889" s="186"/>
      <c r="AV889" s="186"/>
      <c r="AW889" s="186"/>
      <c r="AX889" s="186"/>
      <c r="AY889" s="186"/>
      <c r="AZ889" s="28"/>
      <c r="BA889" s="5"/>
      <c r="BM889" s="3"/>
      <c r="BN889" s="3"/>
      <c r="BO889" s="3"/>
      <c r="BP889" s="3"/>
      <c r="BQ889" s="3"/>
      <c r="BR889" s="3"/>
      <c r="BS889" s="39"/>
      <c r="BT889" s="39"/>
      <c r="BU889" s="39"/>
      <c r="BV889" s="3"/>
      <c r="BW889" s="3"/>
      <c r="BX889" s="3"/>
      <c r="BY889" s="3"/>
      <c r="BZ889" s="3"/>
    </row>
    <row r="890" spans="1:78" s="1" customFormat="1" ht="14.85" customHeight="1">
      <c r="A890" s="39"/>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28"/>
      <c r="AB890" s="4" t="s">
        <v>931</v>
      </c>
      <c r="AC890" s="1" t="str">
        <f>$BZ10&amp;$BZ$1</f>
        <v>Red clearance time (sec)............................................................................................................................................................................................................................</v>
      </c>
      <c r="AP890" s="4" t="str">
        <f>$AB890</f>
        <v>8.</v>
      </c>
      <c r="AQ890" s="184">
        <f>$D44</f>
        <v>2</v>
      </c>
      <c r="AR890" s="185"/>
      <c r="AT890" s="186" t="str">
        <f>IF(LEN($E44)&gt;0,$E44,"")</f>
        <v>Longest Paired Set</v>
      </c>
      <c r="AU890" s="186"/>
      <c r="AV890" s="186"/>
      <c r="AW890" s="186"/>
      <c r="AX890" s="186"/>
      <c r="AY890" s="186"/>
      <c r="AZ890" s="28"/>
      <c r="BA890" s="5"/>
      <c r="BM890" s="3"/>
      <c r="BN890" s="3"/>
      <c r="BO890" s="3"/>
      <c r="BP890" s="3"/>
      <c r="BQ890" s="3"/>
      <c r="BR890" s="3"/>
      <c r="BS890" s="39"/>
      <c r="BT890" s="39"/>
      <c r="BU890" s="39"/>
      <c r="BV890" s="3"/>
      <c r="BW890" s="3"/>
      <c r="BX890" s="3"/>
      <c r="BY890" s="3"/>
      <c r="BZ890" s="3"/>
    </row>
    <row r="891" spans="1:78" s="1" customFormat="1">
      <c r="A891" s="39"/>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28"/>
      <c r="AB891" s="4"/>
      <c r="AZ891" s="28"/>
      <c r="BA891" s="5"/>
      <c r="BM891" s="3"/>
      <c r="BN891" s="3"/>
      <c r="BO891" s="3"/>
      <c r="BP891" s="3"/>
      <c r="BQ891" s="3"/>
      <c r="BR891" s="3"/>
      <c r="BS891" s="39"/>
      <c r="BT891" s="39"/>
      <c r="BU891" s="39"/>
      <c r="BV891" s="3"/>
      <c r="BW891" s="3"/>
      <c r="BX891" s="3"/>
      <c r="BY891" s="3"/>
      <c r="BZ891" s="3"/>
    </row>
    <row r="892" spans="1:78" s="1" customFormat="1" ht="14.85" customHeight="1">
      <c r="A892" s="39"/>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28"/>
      <c r="AB892" s="4" t="s">
        <v>932</v>
      </c>
      <c r="AC892" s="1" t="str">
        <f>$BZ11&amp;$BZ$1</f>
        <v>Longest conflicting vehicle time (sec): add lines 5 through 8............................................................................................................................................................................................................................</v>
      </c>
      <c r="AR892" s="4" t="str">
        <f>$AB892</f>
        <v>9.</v>
      </c>
      <c r="AS892" s="184">
        <f>SUM(AQ887:AR890)</f>
        <v>11</v>
      </c>
      <c r="AT892" s="185"/>
      <c r="AZ892" s="28"/>
      <c r="BA892" s="5"/>
      <c r="BM892" s="3"/>
      <c r="BN892" s="3"/>
      <c r="BO892" s="3"/>
      <c r="BP892" s="3"/>
      <c r="BQ892" s="3"/>
      <c r="BR892" s="3"/>
      <c r="BS892" s="39"/>
      <c r="BT892" s="39"/>
      <c r="BU892" s="39"/>
      <c r="BV892" s="3"/>
      <c r="BW892" s="3"/>
      <c r="BX892" s="3"/>
      <c r="BY892" s="3"/>
      <c r="BZ892" s="3"/>
    </row>
    <row r="893" spans="1:78" s="1" customFormat="1">
      <c r="A893" s="39"/>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28"/>
      <c r="AB893" s="4"/>
      <c r="AZ893" s="28"/>
      <c r="BA893" s="5"/>
      <c r="BM893" s="3"/>
      <c r="BN893" s="3"/>
      <c r="BO893" s="3"/>
      <c r="BP893" s="3"/>
      <c r="BQ893" s="3"/>
      <c r="BR893" s="3"/>
      <c r="BS893" s="39"/>
      <c r="BT893" s="39"/>
      <c r="BU893" s="39"/>
      <c r="BV893" s="3"/>
      <c r="BW893" s="3"/>
      <c r="BX893" s="3"/>
      <c r="BY893" s="3"/>
      <c r="BZ893" s="3"/>
    </row>
    <row r="894" spans="1:78" s="1" customFormat="1" ht="14.85" customHeight="1">
      <c r="A894" s="39"/>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28"/>
      <c r="AB894" s="6" t="s">
        <v>1270</v>
      </c>
      <c r="AZ894" s="28"/>
      <c r="BA894" s="5"/>
      <c r="BM894" s="3"/>
      <c r="BN894" s="3"/>
      <c r="BO894" s="3"/>
      <c r="BP894" s="3"/>
      <c r="BQ894" s="3"/>
      <c r="BR894" s="3"/>
      <c r="BS894" s="39"/>
      <c r="BT894" s="39"/>
      <c r="BU894" s="39"/>
      <c r="BV894" s="3"/>
      <c r="BW894" s="3"/>
      <c r="BX894" s="3"/>
      <c r="BY894" s="3"/>
      <c r="BZ894" s="3"/>
    </row>
    <row r="895" spans="1:78" s="1" customFormat="1" ht="14.85" customHeight="1">
      <c r="A895" s="39"/>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28"/>
      <c r="AB895" s="4" t="s">
        <v>939</v>
      </c>
      <c r="AC895" s="1" t="str">
        <f>$BZ12&amp;$BZ$1</f>
        <v>Longest conflicting pedestrian phase number(s)............................................................................................................................................................................................................................</v>
      </c>
      <c r="AN895" s="4" t="str">
        <f>$AB895</f>
        <v>10.</v>
      </c>
      <c r="AO895" s="26" t="str">
        <f>IF(LEN($D45)&gt;0,$D45,"")</f>
        <v>2</v>
      </c>
      <c r="AT895" s="6" t="s">
        <v>953</v>
      </c>
      <c r="AZ895" s="28"/>
      <c r="BA895" s="5"/>
      <c r="BM895" s="3"/>
      <c r="BN895" s="3"/>
      <c r="BO895" s="3"/>
      <c r="BP895" s="3"/>
      <c r="BQ895" s="3"/>
      <c r="BR895" s="3"/>
      <c r="BS895" s="39"/>
      <c r="BT895" s="39"/>
      <c r="BU895" s="39"/>
      <c r="BV895" s="3"/>
      <c r="BW895" s="3"/>
      <c r="BX895" s="3"/>
      <c r="BY895" s="3"/>
      <c r="BZ895" s="3"/>
    </row>
    <row r="896" spans="1:78" s="1" customFormat="1" ht="14.85" customHeight="1">
      <c r="A896" s="39"/>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28"/>
      <c r="AB896" s="4" t="s">
        <v>940</v>
      </c>
      <c r="AC896" s="1" t="str">
        <f>$BZ13&amp;$BZ$1</f>
        <v>Minimum walk time during right-of-way transfer (sec)............................................................................................................................................................................................................................</v>
      </c>
      <c r="AP896" s="4" t="str">
        <f>$AB896</f>
        <v>11.</v>
      </c>
      <c r="AQ896" s="184">
        <f>$D46</f>
        <v>0</v>
      </c>
      <c r="AR896" s="185"/>
      <c r="AT896" s="186" t="str">
        <f>IF(LEN($E46)&gt;0,$E46,"")</f>
        <v/>
      </c>
      <c r="AU896" s="186"/>
      <c r="AV896" s="186"/>
      <c r="AW896" s="186"/>
      <c r="AX896" s="186"/>
      <c r="AY896" s="186"/>
      <c r="AZ896" s="28"/>
      <c r="BA896" s="5"/>
      <c r="BM896" s="3"/>
      <c r="BN896" s="3"/>
      <c r="BO896" s="3"/>
      <c r="BP896" s="3"/>
      <c r="BQ896" s="3"/>
      <c r="BR896" s="3"/>
      <c r="BS896" s="39"/>
      <c r="BT896" s="39"/>
      <c r="BU896" s="39"/>
      <c r="BV896" s="3"/>
      <c r="BW896" s="3"/>
      <c r="BX896" s="3"/>
      <c r="BY896" s="3"/>
      <c r="BZ896" s="3"/>
    </row>
    <row r="897" spans="1:78" s="1" customFormat="1" ht="14.85" customHeight="1">
      <c r="A897" s="39"/>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28"/>
      <c r="AB897" s="4" t="s">
        <v>941</v>
      </c>
      <c r="AC897" s="1" t="str">
        <f>$BZ14&amp;$BZ$1</f>
        <v>Pedestrian clearance time during right-of-way transfer (sec)............................................................................................................................................................................................................................</v>
      </c>
      <c r="AP897" s="4" t="str">
        <f>$AB897</f>
        <v>12.</v>
      </c>
      <c r="AQ897" s="184">
        <f>$D47</f>
        <v>16</v>
      </c>
      <c r="AR897" s="185"/>
      <c r="AT897" s="186" t="str">
        <f>IF(LEN($E47)&gt;0,$E47,"")</f>
        <v>Use front page values</v>
      </c>
      <c r="AU897" s="186"/>
      <c r="AV897" s="186"/>
      <c r="AW897" s="186"/>
      <c r="AX897" s="186"/>
      <c r="AY897" s="186"/>
      <c r="AZ897" s="28"/>
      <c r="BA897" s="5"/>
      <c r="BM897" s="3"/>
      <c r="BN897" s="3"/>
      <c r="BO897" s="3"/>
      <c r="BP897" s="3"/>
      <c r="BQ897" s="3"/>
      <c r="BR897" s="3"/>
      <c r="BS897" s="39"/>
      <c r="BT897" s="39"/>
      <c r="BU897" s="39"/>
      <c r="BV897" s="3"/>
      <c r="BW897" s="3"/>
      <c r="BX897" s="3"/>
      <c r="BY897" s="3"/>
      <c r="BZ897" s="3"/>
    </row>
    <row r="898" spans="1:78" s="1" customFormat="1" ht="14.85" customHeight="1">
      <c r="A898" s="39"/>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28"/>
      <c r="AB898" s="4" t="s">
        <v>942</v>
      </c>
      <c r="AC898" s="1" t="str">
        <f>$BZ15&amp;$BZ$1</f>
        <v>Vehicle yellow change time, if not included on line 12 (sec)............................................................................................................................................................................................................................</v>
      </c>
      <c r="AP898" s="4" t="str">
        <f>$AB898</f>
        <v>13.</v>
      </c>
      <c r="AQ898" s="184">
        <f>$D48</f>
        <v>4</v>
      </c>
      <c r="AR898" s="185"/>
      <c r="AT898" s="186" t="str">
        <f>IF(LEN($E48)&gt;0,$E48,"")</f>
        <v>Use front page values</v>
      </c>
      <c r="AU898" s="186"/>
      <c r="AV898" s="186"/>
      <c r="AW898" s="186"/>
      <c r="AX898" s="186"/>
      <c r="AY898" s="186"/>
      <c r="AZ898" s="28"/>
      <c r="BA898" s="5"/>
      <c r="BM898" s="3"/>
      <c r="BN898" s="3"/>
      <c r="BO898" s="3"/>
      <c r="BP898" s="3"/>
      <c r="BQ898" s="3"/>
      <c r="BR898" s="3"/>
      <c r="BS898" s="39"/>
      <c r="BT898" s="39"/>
      <c r="BU898" s="39"/>
      <c r="BV898" s="3"/>
      <c r="BW898" s="3"/>
      <c r="BX898" s="3"/>
      <c r="BY898" s="3"/>
      <c r="BZ898" s="3"/>
    </row>
    <row r="899" spans="1:78" s="1" customFormat="1" ht="14.85" customHeight="1">
      <c r="A899" s="39"/>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28"/>
      <c r="AB899" s="4" t="s">
        <v>943</v>
      </c>
      <c r="AC899" s="1" t="str">
        <f>$BZ16&amp;$BZ$1</f>
        <v>Vehicle red clearance time, if not included on line 12 (sec)............................................................................................................................................................................................................................</v>
      </c>
      <c r="AP899" s="4" t="str">
        <f>$AB899</f>
        <v>14.</v>
      </c>
      <c r="AQ899" s="184">
        <f>$D49</f>
        <v>2</v>
      </c>
      <c r="AR899" s="185"/>
      <c r="AT899" s="186" t="str">
        <f>IF(LEN($E49)&gt;0,$E49,"")</f>
        <v>Use front page values</v>
      </c>
      <c r="AU899" s="186"/>
      <c r="AV899" s="186"/>
      <c r="AW899" s="186"/>
      <c r="AX899" s="186"/>
      <c r="AY899" s="186"/>
      <c r="AZ899" s="28"/>
      <c r="BA899" s="5"/>
      <c r="BM899" s="3"/>
      <c r="BN899" s="3"/>
      <c r="BO899" s="3"/>
      <c r="BP899" s="3"/>
      <c r="BQ899" s="3"/>
      <c r="BR899" s="3"/>
      <c r="BS899" s="39"/>
      <c r="BT899" s="39"/>
      <c r="BU899" s="39"/>
      <c r="BV899" s="3"/>
      <c r="BW899" s="3"/>
      <c r="BX899" s="3"/>
      <c r="BY899" s="3"/>
      <c r="BZ899" s="3"/>
    </row>
    <row r="900" spans="1:78" s="1" customFormat="1" ht="14.85" customHeight="1">
      <c r="A900" s="39"/>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28"/>
      <c r="AB900" s="4"/>
      <c r="AZ900" s="28"/>
      <c r="BA900" s="5"/>
      <c r="BM900" s="3"/>
      <c r="BN900" s="3"/>
      <c r="BO900" s="3"/>
      <c r="BP900" s="3"/>
      <c r="BQ900" s="3"/>
      <c r="BR900" s="3"/>
      <c r="BS900" s="39"/>
      <c r="BT900" s="39"/>
      <c r="BU900" s="39"/>
      <c r="BV900" s="3"/>
      <c r="BW900" s="3"/>
      <c r="BX900" s="3"/>
      <c r="BY900" s="3"/>
      <c r="BZ900" s="3"/>
    </row>
    <row r="901" spans="1:78" s="1" customFormat="1" ht="14.85" customHeight="1">
      <c r="A901" s="39"/>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28"/>
      <c r="AB901" s="4" t="s">
        <v>944</v>
      </c>
      <c r="AC901" s="1" t="str">
        <f>$BZ17&amp;$BZ$1</f>
        <v>Longest conflicting pedestrian time (sec): add lines 11 through 14............................................................................................................................................................................................................................</v>
      </c>
      <c r="AR901" s="4" t="str">
        <f>$AB901</f>
        <v>15.</v>
      </c>
      <c r="AS901" s="184">
        <f>SUM(AQ896:AR899)</f>
        <v>22</v>
      </c>
      <c r="AT901" s="185"/>
      <c r="AZ901" s="28"/>
      <c r="BA901" s="5"/>
      <c r="BM901" s="3"/>
      <c r="BN901" s="3"/>
      <c r="BO901" s="3"/>
      <c r="BP901" s="3"/>
      <c r="BQ901" s="3"/>
      <c r="BR901" s="3"/>
      <c r="BS901" s="39"/>
      <c r="BT901" s="39"/>
      <c r="BU901" s="39"/>
      <c r="BV901" s="3"/>
      <c r="BW901" s="3"/>
      <c r="BX901" s="3"/>
      <c r="BY901" s="3"/>
      <c r="BZ901" s="3"/>
    </row>
    <row r="902" spans="1:78" s="1" customFormat="1" ht="14.85" customHeight="1">
      <c r="A902" s="39"/>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28"/>
      <c r="AB902" s="4"/>
      <c r="AZ902" s="28"/>
      <c r="BA902" s="5"/>
      <c r="BM902" s="3"/>
      <c r="BN902" s="3"/>
      <c r="BO902" s="3"/>
      <c r="BP902" s="3"/>
      <c r="BQ902" s="3"/>
      <c r="BR902" s="3"/>
      <c r="BS902" s="39"/>
      <c r="BT902" s="39"/>
      <c r="BU902" s="39"/>
      <c r="BV902" s="3"/>
      <c r="BW902" s="3"/>
      <c r="BX902" s="3"/>
      <c r="BY902" s="3"/>
      <c r="BZ902" s="3"/>
    </row>
    <row r="903" spans="1:78" s="1" customFormat="1" ht="14.85" customHeight="1">
      <c r="A903" s="39"/>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28"/>
      <c r="AB903" s="6" t="s">
        <v>1271</v>
      </c>
      <c r="AZ903" s="28"/>
      <c r="BA903" s="5"/>
      <c r="BM903" s="3"/>
      <c r="BN903" s="3"/>
      <c r="BO903" s="3"/>
      <c r="BP903" s="3"/>
      <c r="BQ903" s="3"/>
      <c r="BR903" s="3"/>
      <c r="BS903" s="39"/>
      <c r="BT903" s="39"/>
      <c r="BU903" s="39"/>
      <c r="BV903" s="3"/>
      <c r="BW903" s="3"/>
      <c r="BX903" s="3"/>
      <c r="BY903" s="3"/>
      <c r="BZ903" s="3"/>
    </row>
    <row r="904" spans="1:78" s="1" customFormat="1" ht="14.85" customHeight="1">
      <c r="A904" s="39"/>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28"/>
      <c r="AB904" s="4" t="s">
        <v>949</v>
      </c>
      <c r="AC904" s="1" t="str">
        <f>$BZ18&amp;$BZ$1</f>
        <v>Longest conflicting vehicle or pedestrian time(sec): maximum of lines 9 and 15............................................................................................................................................................................................................................</v>
      </c>
      <c r="AT904" s="4" t="str">
        <f>$AB904</f>
        <v>16.</v>
      </c>
      <c r="AU904" s="184">
        <f>MAX(AS892,AS901)</f>
        <v>22</v>
      </c>
      <c r="AV904" s="185"/>
      <c r="AZ904" s="28"/>
      <c r="BA904" s="5"/>
      <c r="BM904" s="3"/>
      <c r="BN904" s="3"/>
      <c r="BO904" s="3"/>
      <c r="BP904" s="3"/>
      <c r="BQ904" s="3"/>
      <c r="BR904" s="3"/>
      <c r="BS904" s="39"/>
      <c r="BT904" s="39"/>
      <c r="BU904" s="39"/>
      <c r="BV904" s="3"/>
      <c r="BW904" s="3"/>
      <c r="BX904" s="3"/>
      <c r="BY904" s="3"/>
      <c r="BZ904" s="3"/>
    </row>
    <row r="905" spans="1:78" s="1" customFormat="1" ht="14.85" customHeight="1">
      <c r="A905" s="39"/>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28"/>
      <c r="AB905" s="4"/>
      <c r="AZ905" s="28"/>
      <c r="BA905" s="5"/>
      <c r="BM905" s="3"/>
      <c r="BN905" s="3"/>
      <c r="BO905" s="3"/>
      <c r="BP905" s="3"/>
      <c r="BQ905" s="3"/>
      <c r="BR905" s="3"/>
      <c r="BS905" s="39"/>
      <c r="BT905" s="39"/>
      <c r="BU905" s="39"/>
      <c r="BV905" s="3"/>
      <c r="BW905" s="3"/>
      <c r="BX905" s="3"/>
      <c r="BY905" s="3"/>
      <c r="BZ905" s="3"/>
    </row>
    <row r="906" spans="1:78" s="1" customFormat="1" ht="14.25" customHeight="1">
      <c r="A906" s="39"/>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28"/>
      <c r="AB906" s="4" t="s">
        <v>952</v>
      </c>
      <c r="AC906" s="6" t="str">
        <f>$BZ19&amp;$BZ$1</f>
        <v>Right-of-way transfer time (sec): add lines 3 and 16............................................................................................................................................................................................................................</v>
      </c>
      <c r="AV906" s="4" t="str">
        <f>$AB906</f>
        <v>17.</v>
      </c>
      <c r="AW906" s="184">
        <f>SUM(AU883,AU904)</f>
        <v>22</v>
      </c>
      <c r="AX906" s="185"/>
      <c r="AZ906" s="28"/>
      <c r="BA906" s="5"/>
      <c r="BM906" s="3"/>
      <c r="BN906" s="3"/>
      <c r="BO906" s="3"/>
      <c r="BP906" s="3"/>
      <c r="BQ906" s="3"/>
      <c r="BR906" s="3"/>
      <c r="BS906" s="39"/>
      <c r="BT906" s="39"/>
      <c r="BU906" s="39"/>
      <c r="BV906" s="3"/>
      <c r="BW906" s="3"/>
      <c r="BX906" s="3"/>
      <c r="BY906" s="3"/>
      <c r="BZ906" s="3"/>
    </row>
    <row r="907" spans="1:78" s="1" customFormat="1" ht="14.85" customHeight="1">
      <c r="A907" s="39"/>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28"/>
      <c r="AB907" s="7" t="s">
        <v>964</v>
      </c>
      <c r="AZ907" s="28"/>
      <c r="BA907" s="5"/>
      <c r="BM907" s="3"/>
      <c r="BN907" s="3"/>
      <c r="BO907" s="3"/>
      <c r="BP907" s="3"/>
      <c r="BQ907" s="3"/>
      <c r="BR907" s="3"/>
      <c r="BS907" s="39"/>
      <c r="BT907" s="39"/>
      <c r="BU907" s="39"/>
      <c r="BV907" s="3"/>
      <c r="BW907" s="3"/>
      <c r="BX907" s="3"/>
      <c r="BY907" s="3"/>
      <c r="BZ907" s="3"/>
    </row>
    <row r="908" spans="1:78" s="1" customFormat="1" ht="14.85" customHeight="1">
      <c r="A908" s="39"/>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28"/>
      <c r="AB908" s="4"/>
      <c r="AZ908" s="28"/>
      <c r="BA908" s="5"/>
      <c r="BM908" s="3"/>
      <c r="BN908" s="3"/>
      <c r="BO908" s="3"/>
      <c r="BP908" s="3"/>
      <c r="BQ908" s="3"/>
      <c r="BR908" s="3"/>
      <c r="BS908" s="39"/>
      <c r="BT908" s="39"/>
      <c r="BU908" s="39"/>
      <c r="BV908" s="3"/>
      <c r="BW908" s="3"/>
      <c r="BX908" s="3"/>
      <c r="BY908" s="3"/>
      <c r="BZ908" s="3"/>
    </row>
    <row r="909" spans="1:78" s="1" customFormat="1" ht="14.85" customHeight="1">
      <c r="A909" s="39"/>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28"/>
      <c r="AB909" s="4"/>
      <c r="AZ909" s="28"/>
      <c r="BA909" s="5"/>
      <c r="BM909" s="3"/>
      <c r="BN909" s="3"/>
      <c r="BO909" s="3"/>
      <c r="BP909" s="3"/>
      <c r="BQ909" s="3"/>
      <c r="BR909" s="3"/>
      <c r="BS909" s="39"/>
      <c r="BT909" s="39"/>
      <c r="BU909" s="39"/>
      <c r="BV909" s="3"/>
      <c r="BW909" s="3"/>
      <c r="BX909" s="3"/>
      <c r="BY909" s="3"/>
      <c r="BZ909" s="3"/>
    </row>
    <row r="910" spans="1:78" s="1" customFormat="1" ht="14.85" customHeight="1">
      <c r="A910" s="39"/>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28"/>
      <c r="AB910" s="4"/>
      <c r="AZ910" s="28"/>
      <c r="BA910" s="5"/>
      <c r="BM910" s="3"/>
      <c r="BN910" s="3"/>
      <c r="BO910" s="3"/>
      <c r="BP910" s="3"/>
      <c r="BQ910" s="3"/>
      <c r="BR910" s="3"/>
      <c r="BS910" s="39"/>
      <c r="BT910" s="39"/>
      <c r="BU910" s="39"/>
      <c r="BV910" s="3"/>
      <c r="BW910" s="3"/>
      <c r="BX910" s="3"/>
      <c r="BY910" s="3"/>
      <c r="BZ910" s="3"/>
    </row>
    <row r="911" spans="1:78" s="1" customFormat="1" ht="14.85" customHeight="1">
      <c r="A911" s="39"/>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28"/>
      <c r="AB911" s="4"/>
      <c r="AZ911" s="28"/>
      <c r="BA911" s="5"/>
      <c r="BM911" s="3"/>
      <c r="BN911" s="3"/>
      <c r="BO911" s="3"/>
      <c r="BP911" s="3"/>
      <c r="BQ911" s="3"/>
      <c r="BR911" s="3"/>
      <c r="BS911" s="39"/>
      <c r="BT911" s="39"/>
      <c r="BU911" s="39"/>
      <c r="BV911" s="3"/>
      <c r="BW911" s="3"/>
      <c r="BX911" s="3"/>
      <c r="BY911" s="3"/>
      <c r="BZ911" s="3"/>
    </row>
    <row r="912" spans="1:78" s="1" customFormat="1" ht="14.85" customHeight="1">
      <c r="A912" s="39"/>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28"/>
      <c r="AB912" s="4"/>
      <c r="AZ912" s="28"/>
      <c r="BA912" s="5"/>
      <c r="BM912" s="3"/>
      <c r="BN912" s="3"/>
      <c r="BO912" s="3"/>
      <c r="BP912" s="3"/>
      <c r="BQ912" s="3"/>
      <c r="BR912" s="3"/>
      <c r="BS912" s="39"/>
      <c r="BT912" s="39"/>
      <c r="BU912" s="39"/>
      <c r="BV912" s="3"/>
      <c r="BW912" s="3"/>
      <c r="BX912" s="3"/>
      <c r="BY912" s="3"/>
      <c r="BZ912" s="3"/>
    </row>
    <row r="913" spans="1:78" s="1" customFormat="1" ht="14.85" customHeight="1">
      <c r="A913" s="39"/>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28"/>
      <c r="AB913" s="4"/>
      <c r="AZ913" s="28"/>
      <c r="BA913" s="5"/>
      <c r="BM913" s="3"/>
      <c r="BN913" s="3"/>
      <c r="BO913" s="3"/>
      <c r="BP913" s="3"/>
      <c r="BQ913" s="3"/>
      <c r="BR913" s="3"/>
      <c r="BS913" s="39"/>
      <c r="BT913" s="39"/>
      <c r="BU913" s="39"/>
      <c r="BV913" s="3"/>
      <c r="BW913" s="3"/>
      <c r="BX913" s="3"/>
      <c r="BY913" s="3"/>
      <c r="BZ913" s="3"/>
    </row>
    <row r="914" spans="1:78" s="1" customFormat="1" ht="14.85" customHeight="1">
      <c r="A914" s="39"/>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28"/>
      <c r="AB914" s="4"/>
      <c r="AZ914" s="28"/>
      <c r="BA914" s="5"/>
      <c r="BM914" s="3"/>
      <c r="BN914" s="3"/>
      <c r="BO914" s="3"/>
      <c r="BP914" s="3"/>
      <c r="BQ914" s="3"/>
      <c r="BR914" s="3"/>
      <c r="BS914" s="39"/>
      <c r="BT914" s="39"/>
      <c r="BU914" s="39"/>
      <c r="BV914" s="3"/>
      <c r="BW914" s="3"/>
      <c r="BX914" s="3"/>
      <c r="BY914" s="3"/>
      <c r="BZ914" s="3"/>
    </row>
    <row r="915" spans="1:78" s="1" customFormat="1" ht="14.85" customHeight="1">
      <c r="A915" s="39"/>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28"/>
      <c r="AB915" s="4"/>
      <c r="AZ915" s="28"/>
      <c r="BA915" s="5"/>
      <c r="BM915" s="3"/>
      <c r="BN915" s="3"/>
      <c r="BO915" s="3"/>
      <c r="BP915" s="3"/>
      <c r="BQ915" s="3"/>
      <c r="BR915" s="3"/>
      <c r="BS915" s="39"/>
      <c r="BT915" s="39"/>
      <c r="BU915" s="39"/>
      <c r="BV915" s="3"/>
      <c r="BW915" s="3"/>
      <c r="BX915" s="3"/>
      <c r="BY915" s="3"/>
      <c r="BZ915" s="3"/>
    </row>
    <row r="916" spans="1:78" s="1" customFormat="1" ht="14.85" customHeight="1">
      <c r="A916" s="39"/>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28"/>
      <c r="AB916" s="4"/>
      <c r="AZ916" s="28"/>
      <c r="BA916" s="5"/>
      <c r="BM916" s="3"/>
      <c r="BN916" s="3"/>
      <c r="BO916" s="3"/>
      <c r="BP916" s="3"/>
      <c r="BQ916" s="3"/>
      <c r="BR916" s="3"/>
      <c r="BS916" s="39"/>
      <c r="BT916" s="39"/>
      <c r="BU916" s="39"/>
      <c r="BV916" s="3"/>
      <c r="BW916" s="3"/>
      <c r="BX916" s="3"/>
      <c r="BY916" s="3"/>
      <c r="BZ916" s="3"/>
    </row>
    <row r="917" spans="1:78" s="1" customFormat="1" ht="14.85" customHeight="1">
      <c r="A917" s="39"/>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28"/>
      <c r="AB917" s="4"/>
      <c r="AQ917" s="6" t="s">
        <v>953</v>
      </c>
      <c r="AZ917" s="28"/>
      <c r="BA917" s="5"/>
      <c r="BM917" s="3"/>
      <c r="BN917" s="3"/>
      <c r="BO917" s="3"/>
      <c r="BP917" s="3"/>
      <c r="BQ917" s="3"/>
      <c r="BR917" s="3"/>
      <c r="BS917" s="39"/>
      <c r="BT917" s="39"/>
      <c r="BU917" s="39"/>
      <c r="BV917" s="3"/>
      <c r="BW917" s="3"/>
      <c r="BX917" s="3"/>
      <c r="BY917" s="3"/>
      <c r="BZ917" s="3"/>
    </row>
    <row r="918" spans="1:78" s="1" customFormat="1" ht="14.85" customHeight="1">
      <c r="A918" s="39"/>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28"/>
      <c r="AB918" s="4" t="s">
        <v>965</v>
      </c>
      <c r="AC918" s="1" t="str">
        <f>$BZ20&amp;$BZ$1</f>
        <v>Clear storage distance (CSD, feet)............................................................................................................................................................................................................................</v>
      </c>
      <c r="AM918" s="4" t="str">
        <f>$AB918</f>
        <v>18.</v>
      </c>
      <c r="AN918" s="190">
        <f>$D65</f>
        <v>218</v>
      </c>
      <c r="AO918" s="191"/>
      <c r="AQ918" s="186" t="str">
        <f>IF(LEN($E65)&gt;0,$E65,"")</f>
        <v>by:</v>
      </c>
      <c r="AR918" s="186"/>
      <c r="AS918" s="186"/>
      <c r="AT918" s="186"/>
      <c r="AU918" s="186"/>
      <c r="AV918" s="186"/>
      <c r="AW918" s="186"/>
      <c r="AX918" s="186"/>
      <c r="AY918" s="186"/>
      <c r="AZ918" s="28"/>
      <c r="BA918" s="5"/>
      <c r="BM918" s="3"/>
      <c r="BN918" s="3"/>
      <c r="BO918" s="3"/>
      <c r="BP918" s="3"/>
      <c r="BQ918" s="3"/>
      <c r="BR918" s="3"/>
      <c r="BS918" s="39"/>
      <c r="BT918" s="39"/>
      <c r="BU918" s="39"/>
      <c r="BV918" s="3"/>
      <c r="BW918" s="3"/>
      <c r="BX918" s="3"/>
      <c r="BY918" s="3"/>
      <c r="BZ918" s="3"/>
    </row>
    <row r="919" spans="1:78" s="1" customFormat="1">
      <c r="A919" s="39"/>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28"/>
      <c r="AB919" s="4" t="s">
        <v>966</v>
      </c>
      <c r="AC919" s="1" t="str">
        <f>$BZ21&amp;$BZ$1</f>
        <v>Minimum track clearance distance (MTCD, feet)............................................................................................................................................................................................................................</v>
      </c>
      <c r="AM919" s="4" t="str">
        <f>$AB919</f>
        <v>19.</v>
      </c>
      <c r="AN919" s="190">
        <f>$D66</f>
        <v>118</v>
      </c>
      <c r="AO919" s="191"/>
      <c r="AQ919" s="187" t="str">
        <f>IF(LEN($E66)&gt;0,$E66,"")</f>
        <v>date:</v>
      </c>
      <c r="AR919" s="187"/>
      <c r="AS919" s="187"/>
      <c r="AT919" s="187"/>
      <c r="AU919" s="187"/>
      <c r="AV919" s="187"/>
      <c r="AW919" s="187"/>
      <c r="AX919" s="187"/>
      <c r="AY919" s="187"/>
      <c r="AZ919" s="28"/>
      <c r="BA919" s="5"/>
      <c r="BM919" s="3"/>
      <c r="BN919" s="3"/>
      <c r="BO919" s="3"/>
      <c r="BP919" s="3"/>
      <c r="BQ919" s="3"/>
      <c r="BR919" s="3"/>
      <c r="BS919" s="39"/>
      <c r="BT919" s="39"/>
      <c r="BU919" s="39"/>
      <c r="BV919" s="3"/>
      <c r="BW919" s="3"/>
      <c r="BX919" s="3"/>
      <c r="BY919" s="3"/>
      <c r="BZ919" s="3"/>
    </row>
    <row r="920" spans="1:78" s="1" customFormat="1">
      <c r="A920" s="39"/>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28"/>
      <c r="AB920" s="4" t="s">
        <v>967</v>
      </c>
      <c r="AC920" s="1" t="str">
        <f>$BZ22&amp;$BZ$1</f>
        <v>Design vehicle length (DVL, feet)............................................................................................................................................................................................................................</v>
      </c>
      <c r="AM920" s="4" t="str">
        <f>$AB920</f>
        <v>20.</v>
      </c>
      <c r="AN920" s="190">
        <f>$D68</f>
        <v>73.5</v>
      </c>
      <c r="AO920" s="191"/>
      <c r="AQ920" s="176" t="s">
        <v>985</v>
      </c>
      <c r="AR920" s="176"/>
      <c r="AS920" s="176"/>
      <c r="AT920" s="176"/>
      <c r="AU920" s="187" t="str">
        <f>IF(LEN($D36)&gt;0,$D36,"")</f>
        <v>WB-65</v>
      </c>
      <c r="AV920" s="187"/>
      <c r="AW920" s="187"/>
      <c r="AX920" s="187"/>
      <c r="AY920" s="187"/>
      <c r="AZ920" s="28"/>
      <c r="BA920" s="5"/>
      <c r="BM920" s="3"/>
      <c r="BN920" s="3"/>
      <c r="BO920" s="3"/>
      <c r="BP920" s="3"/>
      <c r="BQ920" s="3"/>
      <c r="BR920" s="3"/>
      <c r="BS920" s="39"/>
      <c r="BT920" s="39"/>
      <c r="BU920" s="39"/>
      <c r="BV920" s="3"/>
      <c r="BW920" s="3"/>
      <c r="BX920" s="3"/>
      <c r="BY920" s="3"/>
      <c r="BZ920" s="3"/>
    </row>
    <row r="921" spans="1:78" s="1" customFormat="1">
      <c r="A921" s="39"/>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28"/>
      <c r="AB921" s="4" t="s">
        <v>968</v>
      </c>
      <c r="AC921" s="103" t="s">
        <v>1349</v>
      </c>
      <c r="AM921" s="4" t="str">
        <f>$AB921</f>
        <v>21.</v>
      </c>
      <c r="AN921" s="190">
        <f>D67</f>
        <v>8</v>
      </c>
      <c r="AO921" s="191"/>
      <c r="AQ921" s="195" t="s">
        <v>1317</v>
      </c>
      <c r="AR921" s="195"/>
      <c r="AS921" s="195"/>
      <c r="AT921" s="195"/>
      <c r="AU921" s="195"/>
      <c r="AV921" s="195"/>
      <c r="AW921" s="195"/>
      <c r="AX921" s="195"/>
      <c r="AY921" s="195"/>
      <c r="AZ921" s="28"/>
      <c r="BA921" s="5"/>
      <c r="BM921" s="3"/>
      <c r="BN921" s="3"/>
      <c r="BO921" s="3"/>
      <c r="BP921" s="3"/>
      <c r="BQ921" s="3"/>
      <c r="BR921" s="3"/>
      <c r="BS921" s="39"/>
      <c r="BT921" s="39"/>
      <c r="BU921" s="39"/>
      <c r="BV921" s="3"/>
      <c r="BW921" s="3"/>
      <c r="BX921" s="3"/>
      <c r="BY921" s="3"/>
      <c r="BZ921" s="3"/>
    </row>
    <row r="922" spans="1:78" s="1" customFormat="1" ht="14.85" customHeight="1">
      <c r="A922" s="39"/>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28"/>
      <c r="AB922" s="4" t="s">
        <v>969</v>
      </c>
      <c r="AC922" s="1" t="s">
        <v>1379</v>
      </c>
      <c r="AP922" s="4" t="str">
        <f>$AB922</f>
        <v>22.</v>
      </c>
      <c r="AQ922" s="205">
        <f>SUM(AN918:AO919)</f>
        <v>336</v>
      </c>
      <c r="AR922" s="206"/>
      <c r="AZ922" s="28"/>
      <c r="BA922" s="5"/>
      <c r="BM922" s="3"/>
      <c r="BN922" s="3"/>
      <c r="BO922" s="3"/>
      <c r="BP922" s="3"/>
      <c r="BQ922" s="3"/>
      <c r="BR922" s="3"/>
      <c r="BS922" s="39"/>
      <c r="BT922" s="39"/>
      <c r="BU922" s="39"/>
      <c r="BV922" s="3"/>
      <c r="BW922" s="3"/>
      <c r="BX922" s="3"/>
      <c r="BY922" s="3"/>
      <c r="BZ922" s="3"/>
    </row>
    <row r="923" spans="1:78" s="1" customFormat="1" ht="9.75" customHeight="1">
      <c r="A923" s="39"/>
      <c r="B923" s="27"/>
      <c r="C923" s="27"/>
      <c r="D923" s="3"/>
      <c r="E923" s="3"/>
      <c r="F923" s="3"/>
      <c r="G923" s="3"/>
      <c r="H923" s="3"/>
      <c r="I923" s="3"/>
      <c r="J923" s="3"/>
      <c r="K923" s="3"/>
      <c r="L923" s="3"/>
      <c r="M923" s="3"/>
      <c r="N923" s="3"/>
      <c r="O923" s="3"/>
      <c r="P923" s="3"/>
      <c r="Q923" s="3"/>
      <c r="R923" s="3"/>
      <c r="S923" s="3"/>
      <c r="T923" s="3"/>
      <c r="U923" s="3"/>
      <c r="V923" s="3"/>
      <c r="W923" s="3"/>
      <c r="X923" s="3"/>
      <c r="Y923" s="3"/>
      <c r="Z923" s="3"/>
      <c r="AA923" s="28"/>
      <c r="AB923" s="4"/>
      <c r="AV923" s="6" t="s">
        <v>953</v>
      </c>
      <c r="AZ923" s="28"/>
      <c r="BA923" s="5"/>
      <c r="BM923" s="3"/>
      <c r="BN923" s="3"/>
      <c r="BO923" s="3"/>
      <c r="BP923" s="3"/>
      <c r="BQ923" s="3"/>
      <c r="BR923" s="3"/>
      <c r="BS923" s="39"/>
      <c r="BT923" s="39"/>
      <c r="BU923" s="39"/>
      <c r="BV923" s="3"/>
      <c r="BW923" s="3"/>
      <c r="BX923" s="3"/>
      <c r="BY923" s="3"/>
      <c r="BZ923" s="3"/>
    </row>
    <row r="924" spans="1:78" s="1" customFormat="1" ht="14.85" customHeight="1">
      <c r="A924" s="39"/>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28"/>
      <c r="AB924" s="4" t="s">
        <v>970</v>
      </c>
      <c r="AC924" s="1" t="s">
        <v>1344</v>
      </c>
      <c r="AR924" s="4" t="str">
        <f>$AB924</f>
        <v>23.</v>
      </c>
      <c r="AS924" s="184">
        <f>$D69</f>
        <v>18.8</v>
      </c>
      <c r="AT924" s="185"/>
      <c r="AV924" s="186" t="str">
        <f>IF(LEN($E69)&gt;0,$E69,"")</f>
        <v/>
      </c>
      <c r="AW924" s="186"/>
      <c r="AX924" s="186"/>
      <c r="AY924" s="186"/>
      <c r="AZ924" s="28"/>
      <c r="BA924" s="160"/>
      <c r="BB924" s="160"/>
      <c r="BC924" s="160"/>
      <c r="BD924" s="160"/>
      <c r="BE924" s="160"/>
      <c r="BF924" s="160"/>
      <c r="BG924" s="160"/>
      <c r="BH924" s="160"/>
      <c r="BM924" s="3"/>
      <c r="BN924" s="3"/>
      <c r="BO924" s="3"/>
      <c r="BP924" s="3"/>
      <c r="BQ924" s="3"/>
      <c r="BR924" s="3"/>
      <c r="BS924" s="39"/>
      <c r="BT924" s="39"/>
      <c r="BU924" s="39"/>
      <c r="BV924" s="3"/>
      <c r="BW924" s="3"/>
      <c r="BX924" s="3"/>
      <c r="BY924" s="3"/>
      <c r="BZ924" s="3"/>
    </row>
    <row r="925" spans="1:78" s="1" customFormat="1" ht="9.75" customHeight="1">
      <c r="A925" s="39"/>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28"/>
      <c r="AB925" s="4"/>
      <c r="AZ925" s="28"/>
      <c r="BA925" s="5"/>
      <c r="BM925" s="3"/>
      <c r="BN925" s="3"/>
      <c r="BO925" s="3"/>
      <c r="BP925" s="3"/>
      <c r="BQ925" s="3"/>
      <c r="BR925" s="3"/>
      <c r="BS925" s="39"/>
      <c r="BT925" s="39"/>
      <c r="BU925" s="39"/>
      <c r="BV925" s="3"/>
      <c r="BW925" s="3"/>
      <c r="BX925" s="3"/>
      <c r="BY925" s="3"/>
      <c r="BZ925" s="3"/>
    </row>
    <row r="926" spans="1:78" s="1" customFormat="1" ht="14.85" customHeight="1">
      <c r="A926" s="39"/>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28"/>
      <c r="AB926" s="4" t="s">
        <v>971</v>
      </c>
      <c r="AC926" s="1" t="s">
        <v>1345</v>
      </c>
      <c r="AT926" s="4" t="str">
        <f>$AB926</f>
        <v>24.</v>
      </c>
      <c r="AU926" s="190">
        <f>SUM(AN919:AN920)</f>
        <v>191.5</v>
      </c>
      <c r="AV926" s="191"/>
      <c r="AZ926" s="28"/>
      <c r="BA926" s="5"/>
      <c r="BM926" s="3"/>
      <c r="BN926" s="3"/>
      <c r="BO926" s="3"/>
      <c r="BP926" s="3"/>
      <c r="BQ926" s="3"/>
      <c r="BR926" s="3"/>
      <c r="BS926" s="39"/>
      <c r="BT926" s="39"/>
      <c r="BU926" s="39"/>
      <c r="BV926" s="3"/>
      <c r="BW926" s="3"/>
      <c r="BX926" s="3"/>
      <c r="BY926" s="3"/>
      <c r="BZ926" s="3"/>
    </row>
    <row r="927" spans="1:78" s="1" customFormat="1" ht="9.75" customHeight="1">
      <c r="A927" s="39"/>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28"/>
      <c r="AB927" s="4"/>
      <c r="AZ927" s="28"/>
      <c r="BA927" s="5"/>
      <c r="BM927" s="3"/>
      <c r="BN927" s="3"/>
      <c r="BO927" s="3"/>
      <c r="BP927" s="3"/>
      <c r="BQ927" s="3"/>
      <c r="BR927" s="3"/>
      <c r="BS927" s="39"/>
      <c r="BT927" s="39"/>
      <c r="BU927" s="39"/>
      <c r="BV927" s="3"/>
      <c r="BW927" s="3"/>
      <c r="BX927" s="3"/>
      <c r="BY927" s="3"/>
      <c r="BZ927" s="3"/>
    </row>
    <row r="928" spans="1:78" s="1" customFormat="1" ht="14.85" customHeight="1">
      <c r="A928" s="39"/>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28"/>
      <c r="AB928" s="4" t="s">
        <v>972</v>
      </c>
      <c r="AC928" s="1" t="s">
        <v>1346</v>
      </c>
      <c r="AR928" s="4" t="str">
        <f>$AB928</f>
        <v>25.</v>
      </c>
      <c r="AS928" s="184">
        <f>$D71</f>
        <v>19.600000000000001</v>
      </c>
      <c r="AT928" s="185"/>
      <c r="AU928" s="203" t="s">
        <v>986</v>
      </c>
      <c r="AV928" s="204"/>
      <c r="AW928" s="204"/>
      <c r="AX928" s="204"/>
      <c r="AY928" s="204"/>
      <c r="AZ928" s="28"/>
      <c r="BA928" s="5"/>
      <c r="BM928" s="3"/>
      <c r="BN928" s="3"/>
      <c r="BO928" s="3"/>
      <c r="BP928" s="3"/>
      <c r="BQ928" s="3"/>
      <c r="BR928" s="3"/>
      <c r="BS928" s="39"/>
      <c r="BT928" s="39"/>
      <c r="BU928" s="39"/>
      <c r="BV928" s="3"/>
      <c r="BW928" s="3"/>
      <c r="BX928" s="3"/>
      <c r="BY928" s="3"/>
      <c r="BZ928" s="3"/>
    </row>
    <row r="929" spans="1:78" s="1" customFormat="1" ht="9.75" customHeight="1">
      <c r="A929" s="39"/>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28"/>
      <c r="AB929" s="4"/>
      <c r="AZ929" s="28"/>
      <c r="BA929" s="5"/>
      <c r="BM929" s="3"/>
      <c r="BN929" s="3"/>
      <c r="BO929" s="3"/>
      <c r="BP929" s="3"/>
      <c r="BQ929" s="3"/>
      <c r="BR929" s="3"/>
      <c r="BS929" s="39"/>
      <c r="BT929" s="39"/>
      <c r="BU929" s="39"/>
      <c r="BV929" s="3"/>
      <c r="BW929" s="3"/>
      <c r="BX929" s="3"/>
      <c r="BY929" s="3"/>
      <c r="BZ929" s="3"/>
    </row>
    <row r="930" spans="1:78" s="1" customFormat="1" ht="14.85" customHeight="1">
      <c r="A930" s="39"/>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28"/>
      <c r="AB930" s="4" t="s">
        <v>974</v>
      </c>
      <c r="AC930" s="6" t="s">
        <v>1350</v>
      </c>
      <c r="AT930" s="4" t="str">
        <f>$AB930</f>
        <v>26.</v>
      </c>
      <c r="AV930" s="184">
        <f>SUM(AS924,AS928)</f>
        <v>38.400000000000006</v>
      </c>
      <c r="AW930" s="185"/>
      <c r="AZ930" s="28"/>
      <c r="BA930" s="5"/>
      <c r="BM930" s="3"/>
      <c r="BN930" s="3"/>
      <c r="BO930" s="3"/>
      <c r="BP930" s="3"/>
      <c r="BQ930" s="3"/>
      <c r="BR930" s="3"/>
      <c r="BS930" s="39"/>
      <c r="BT930" s="39"/>
      <c r="BU930" s="39"/>
      <c r="BV930" s="3"/>
      <c r="BW930" s="3"/>
      <c r="BX930" s="3"/>
      <c r="BY930" s="3"/>
      <c r="BZ930" s="3"/>
    </row>
    <row r="931" spans="1:78" s="1" customFormat="1" ht="9.75" customHeight="1">
      <c r="A931" s="39"/>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28"/>
      <c r="AB931" s="4"/>
      <c r="AZ931" s="28"/>
      <c r="BA931" s="5"/>
      <c r="BM931" s="3"/>
      <c r="BN931" s="3"/>
      <c r="BO931" s="3"/>
      <c r="BP931" s="3"/>
      <c r="BQ931" s="3"/>
      <c r="BR931" s="3"/>
      <c r="BS931" s="39"/>
      <c r="BT931" s="39"/>
      <c r="BU931" s="39"/>
      <c r="BV931" s="3"/>
      <c r="BW931" s="3"/>
      <c r="BX931" s="3"/>
      <c r="BY931" s="3"/>
      <c r="BZ931" s="3"/>
    </row>
    <row r="932" spans="1:78" s="1" customFormat="1" ht="14.85" customHeight="1">
      <c r="A932" s="39"/>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28"/>
      <c r="AB932" s="7" t="s">
        <v>973</v>
      </c>
      <c r="AT932" s="6" t="s">
        <v>953</v>
      </c>
      <c r="AZ932" s="28"/>
      <c r="BA932" s="5"/>
      <c r="BM932" s="3"/>
      <c r="BN932" s="3"/>
      <c r="BO932" s="3"/>
      <c r="BP932" s="3"/>
      <c r="BQ932" s="3"/>
      <c r="BR932" s="3"/>
      <c r="BS932" s="39"/>
      <c r="BT932" s="39"/>
      <c r="BU932" s="39"/>
      <c r="BV932" s="3"/>
      <c r="BW932" s="3"/>
      <c r="BX932" s="3"/>
      <c r="BY932" s="3"/>
      <c r="BZ932" s="3"/>
    </row>
    <row r="933" spans="1:78" s="1" customFormat="1" ht="14.85" customHeight="1">
      <c r="A933" s="39"/>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28"/>
      <c r="AB933" s="4" t="s">
        <v>975</v>
      </c>
      <c r="AC933" s="1" t="str">
        <f>$BZ28&amp;$BZ$1</f>
        <v>Right-of-way transfer time (sec): line 17............................................................................................................................................................................................................................</v>
      </c>
      <c r="AP933" s="4" t="str">
        <f>$AB933</f>
        <v>27.</v>
      </c>
      <c r="AQ933" s="184">
        <f>AW906</f>
        <v>22</v>
      </c>
      <c r="AR933" s="185"/>
      <c r="AT933" s="186" t="str">
        <f>IF(LEN($E72)&gt;0,$E72,"")</f>
        <v/>
      </c>
      <c r="AU933" s="186"/>
      <c r="AV933" s="186"/>
      <c r="AW933" s="186"/>
      <c r="AX933" s="186"/>
      <c r="AY933" s="186"/>
      <c r="AZ933" s="28"/>
      <c r="BA933" s="5"/>
      <c r="BM933" s="3"/>
      <c r="BN933" s="3"/>
      <c r="BO933" s="3"/>
      <c r="BP933" s="3"/>
      <c r="BQ933" s="3"/>
      <c r="BR933" s="3"/>
      <c r="BS933" s="39"/>
      <c r="BT933" s="39"/>
      <c r="BU933" s="39"/>
      <c r="BV933" s="3"/>
      <c r="BW933" s="3"/>
      <c r="BX933" s="3"/>
      <c r="BY933" s="3"/>
      <c r="BZ933" s="3"/>
    </row>
    <row r="934" spans="1:78" s="1" customFormat="1" ht="14.85" customHeight="1">
      <c r="A934" s="39"/>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28"/>
      <c r="AB934" s="4" t="s">
        <v>976</v>
      </c>
      <c r="AC934" s="1" t="str">
        <f>$BZ29&amp;$BZ$1</f>
        <v>Queue clearance time (sec): line 26............................................................................................................................................................................................................................</v>
      </c>
      <c r="AP934" s="4" t="str">
        <f>$AB934</f>
        <v>28.</v>
      </c>
      <c r="AQ934" s="184">
        <f>AV930</f>
        <v>38.400000000000006</v>
      </c>
      <c r="AR934" s="185"/>
      <c r="AT934" s="186" t="str">
        <f>IF(LEN($E73)&gt;0,$E73,"")</f>
        <v/>
      </c>
      <c r="AU934" s="186"/>
      <c r="AV934" s="186"/>
      <c r="AW934" s="186"/>
      <c r="AX934" s="186"/>
      <c r="AY934" s="186"/>
      <c r="AZ934" s="28"/>
      <c r="BA934" s="5"/>
      <c r="BM934" s="3"/>
      <c r="BN934" s="3"/>
      <c r="BO934" s="3"/>
      <c r="BP934" s="3"/>
      <c r="BQ934" s="3"/>
      <c r="BR934" s="3"/>
      <c r="BS934" s="39"/>
      <c r="BT934" s="39"/>
      <c r="BU934" s="39"/>
      <c r="BV934" s="3"/>
      <c r="BW934" s="3"/>
      <c r="BX934" s="3"/>
      <c r="BY934" s="3"/>
      <c r="BZ934" s="3"/>
    </row>
    <row r="935" spans="1:78" s="1" customFormat="1" ht="14.85" customHeight="1">
      <c r="A935" s="39"/>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28"/>
      <c r="AB935" s="4" t="s">
        <v>977</v>
      </c>
      <c r="AC935" s="1" t="str">
        <f>$BZ30&amp;$BZ$1</f>
        <v>Desired minimum separation time (sec) ............................................................................................................................................................................................................................</v>
      </c>
      <c r="AP935" s="4" t="str">
        <f>$AB935</f>
        <v>29.</v>
      </c>
      <c r="AQ935" s="184">
        <f>$D74</f>
        <v>5</v>
      </c>
      <c r="AR935" s="185"/>
      <c r="AT935" s="186" t="str">
        <f>IF(LEN($E74)&gt;0,$E74,"")</f>
        <v>Typically, up to 4 seconds.</v>
      </c>
      <c r="AU935" s="186"/>
      <c r="AV935" s="186"/>
      <c r="AW935" s="186"/>
      <c r="AX935" s="186"/>
      <c r="AY935" s="186"/>
      <c r="AZ935" s="28"/>
      <c r="BA935" s="160"/>
      <c r="BM935" s="3"/>
      <c r="BN935" s="3"/>
      <c r="BO935" s="3"/>
      <c r="BP935" s="3"/>
      <c r="BQ935" s="3"/>
      <c r="BR935" s="3"/>
      <c r="BS935" s="39"/>
      <c r="BT935" s="39"/>
      <c r="BU935" s="39"/>
      <c r="BV935" s="3"/>
      <c r="BW935" s="3"/>
      <c r="BX935" s="3"/>
      <c r="BY935" s="3"/>
      <c r="BZ935" s="3"/>
    </row>
    <row r="936" spans="1:78" s="1" customFormat="1" ht="9.75" customHeight="1">
      <c r="A936" s="39"/>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28"/>
      <c r="AB936" s="4"/>
      <c r="AZ936" s="28"/>
      <c r="BA936" s="160"/>
      <c r="BM936" s="3"/>
      <c r="BN936" s="3"/>
      <c r="BO936" s="3"/>
      <c r="BP936" s="3"/>
      <c r="BQ936" s="3"/>
      <c r="BR936" s="3"/>
      <c r="BS936" s="39"/>
      <c r="BT936" s="39"/>
      <c r="BU936" s="39"/>
      <c r="BV936" s="3"/>
      <c r="BW936" s="3"/>
      <c r="BX936" s="3"/>
      <c r="BY936" s="3"/>
      <c r="BZ936" s="3"/>
    </row>
    <row r="937" spans="1:78" s="1" customFormat="1" ht="14.85" customHeight="1">
      <c r="A937" s="39"/>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28"/>
      <c r="AB937" s="4" t="s">
        <v>979</v>
      </c>
      <c r="AC937" s="6" t="str">
        <f>$BZ31&amp;$BZ$1</f>
        <v>Maximum preemption time (sec): add lines 27 through 29............................................................................................................................................................................................................................</v>
      </c>
      <c r="AT937" s="4" t="str">
        <f>$AB937</f>
        <v>30.</v>
      </c>
      <c r="AU937" s="184">
        <f>ROUNDUP(SUM(AQ933:AR935),0)</f>
        <v>66</v>
      </c>
      <c r="AV937" s="185"/>
      <c r="AZ937" s="28"/>
      <c r="BA937" s="5"/>
      <c r="BM937" s="3"/>
      <c r="BN937" s="3"/>
      <c r="BO937" s="3"/>
      <c r="BP937" s="3"/>
      <c r="BQ937" s="3"/>
      <c r="BR937" s="3"/>
      <c r="BS937" s="39"/>
      <c r="BT937" s="39"/>
      <c r="BU937" s="39"/>
      <c r="BV937" s="3"/>
      <c r="BW937" s="3"/>
      <c r="BX937" s="3"/>
      <c r="BY937" s="3"/>
      <c r="BZ937" s="3"/>
    </row>
    <row r="938" spans="1:78" s="1" customFormat="1" ht="9.75" customHeight="1">
      <c r="A938" s="39"/>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28"/>
      <c r="AB938" s="4"/>
      <c r="AZ938" s="28"/>
      <c r="BA938" s="5"/>
      <c r="BM938" s="3"/>
      <c r="BN938" s="3"/>
      <c r="BO938" s="3"/>
      <c r="BP938" s="3"/>
      <c r="BQ938" s="3"/>
      <c r="BR938" s="3"/>
      <c r="BS938" s="39"/>
      <c r="BT938" s="39"/>
      <c r="BU938" s="39"/>
      <c r="BV938" s="3"/>
      <c r="BW938" s="3"/>
      <c r="BX938" s="3"/>
      <c r="BY938" s="3"/>
      <c r="BZ938" s="3"/>
    </row>
    <row r="939" spans="1:78" s="1" customFormat="1" ht="14.85" customHeight="1">
      <c r="A939" s="39"/>
      <c r="B939" s="8"/>
      <c r="C939" s="8"/>
      <c r="D939" s="9"/>
      <c r="E939" s="9"/>
      <c r="F939" s="3"/>
      <c r="G939" s="3"/>
      <c r="H939" s="3"/>
      <c r="I939" s="3"/>
      <c r="J939" s="3"/>
      <c r="K939" s="3"/>
      <c r="L939" s="3"/>
      <c r="M939" s="3"/>
      <c r="N939" s="3"/>
      <c r="O939" s="3"/>
      <c r="P939" s="3"/>
      <c r="Q939" s="3"/>
      <c r="R939" s="3"/>
      <c r="S939" s="3"/>
      <c r="T939" s="3"/>
      <c r="U939" s="3"/>
      <c r="V939" s="3"/>
      <c r="W939" s="3"/>
      <c r="X939" s="3"/>
      <c r="Y939" s="3"/>
      <c r="Z939" s="3"/>
      <c r="AA939" s="28"/>
      <c r="AB939" s="7" t="s">
        <v>978</v>
      </c>
      <c r="AT939" s="6" t="s">
        <v>953</v>
      </c>
      <c r="AZ939" s="28"/>
      <c r="BA939" s="5"/>
      <c r="BM939" s="3"/>
      <c r="BN939" s="3"/>
      <c r="BO939" s="3"/>
      <c r="BP939" s="3"/>
      <c r="BQ939" s="3"/>
      <c r="BR939" s="3"/>
      <c r="BS939" s="39"/>
      <c r="BT939" s="39"/>
      <c r="BU939" s="39"/>
      <c r="BV939" s="3"/>
      <c r="BW939" s="3"/>
      <c r="BX939" s="3"/>
      <c r="BY939" s="3"/>
      <c r="BZ939" s="3"/>
    </row>
    <row r="940" spans="1:78" ht="14.85" customHeight="1">
      <c r="AB940" s="4" t="s">
        <v>980</v>
      </c>
      <c r="AC940" s="1" t="s">
        <v>1353</v>
      </c>
      <c r="AO940" s="4" t="str">
        <f>$AB940</f>
        <v>31.</v>
      </c>
      <c r="AP940" s="190">
        <f>$D$75+D775</f>
        <v>21</v>
      </c>
      <c r="AQ940" s="191"/>
      <c r="AS940" s="177" t="str">
        <f>E75</f>
        <v>RR buffer time not inlcuded</v>
      </c>
      <c r="AT940" s="177"/>
      <c r="AU940" s="177"/>
      <c r="AV940" s="177"/>
      <c r="AW940" s="177"/>
      <c r="AX940" s="177"/>
    </row>
    <row r="941" spans="1:78" ht="14.85" customHeight="1">
      <c r="AB941" s="4" t="s">
        <v>981</v>
      </c>
      <c r="AC941" s="1" t="s">
        <v>1352</v>
      </c>
      <c r="AO941" s="4" t="str">
        <f>$AB941</f>
        <v>32.</v>
      </c>
      <c r="AP941" s="190">
        <f>$D76</f>
        <v>9</v>
      </c>
      <c r="AQ941" s="191"/>
      <c r="AS941" s="178" t="str">
        <f>E76</f>
        <v>Part of Queue Clearance Time</v>
      </c>
      <c r="AT941" s="177"/>
      <c r="AU941" s="177"/>
      <c r="AV941" s="177"/>
      <c r="AW941" s="177"/>
      <c r="AX941" s="177"/>
    </row>
    <row r="942" spans="1:78" ht="14.85" customHeight="1">
      <c r="AB942" s="4" t="s">
        <v>982</v>
      </c>
      <c r="AC942" s="103" t="s">
        <v>1354</v>
      </c>
      <c r="AO942" s="4" t="s">
        <v>982</v>
      </c>
      <c r="AP942" s="190">
        <f>D77</f>
        <v>0</v>
      </c>
      <c r="AQ942" s="191"/>
    </row>
    <row r="943" spans="1:78" ht="14.85" customHeight="1">
      <c r="AB943" s="4" t="s">
        <v>983</v>
      </c>
      <c r="AC943" s="1" t="s">
        <v>1372</v>
      </c>
      <c r="AP943" s="4" t="str">
        <f>$AB943</f>
        <v>34.</v>
      </c>
      <c r="AQ943" s="190">
        <f>AP940+AP941+AP942</f>
        <v>30</v>
      </c>
      <c r="AR943" s="191"/>
      <c r="AT943" s="186"/>
      <c r="AU943" s="186"/>
      <c r="AV943" s="186"/>
      <c r="AW943" s="186"/>
      <c r="AX943" s="186"/>
      <c r="AY943" s="186"/>
    </row>
    <row r="944" spans="1:78">
      <c r="AB944" s="4" t="s">
        <v>984</v>
      </c>
      <c r="AC944" s="103" t="s">
        <v>1374</v>
      </c>
      <c r="AP944" s="4" t="str">
        <f>$AB944</f>
        <v>35.</v>
      </c>
      <c r="AQ944" s="190">
        <f>IF(D101="Advanced",ROUNDDOWN($D78,0),0)</f>
        <v>45</v>
      </c>
      <c r="AR944" s="191"/>
      <c r="AT944" s="187" t="str">
        <f>IF(LEN($E79)&gt;0,$E79,"")</f>
        <v/>
      </c>
      <c r="AU944" s="187"/>
      <c r="AV944" s="187"/>
      <c r="AW944" s="187"/>
      <c r="AX944" s="187"/>
      <c r="AY944" s="187"/>
    </row>
    <row r="945" spans="28:51" ht="14.85" customHeight="1">
      <c r="AB945" s="4" t="s">
        <v>998</v>
      </c>
      <c r="AC945" s="1" t="s">
        <v>1321</v>
      </c>
      <c r="AP945" s="4" t="str">
        <f>$AB945</f>
        <v>36.</v>
      </c>
      <c r="AQ945" s="190">
        <f>IF(D101="Advanced",0,ROUNDDOWN($D78,0))</f>
        <v>0</v>
      </c>
      <c r="AR945" s="191"/>
      <c r="AT945" s="187" t="str">
        <f>IF(LEN($E80)&gt;0,$E80,"")</f>
        <v/>
      </c>
      <c r="AU945" s="187"/>
      <c r="AV945" s="187"/>
      <c r="AW945" s="187"/>
      <c r="AX945" s="187"/>
      <c r="AY945" s="187"/>
    </row>
    <row r="946" spans="28:51">
      <c r="AB946" s="4" t="s">
        <v>999</v>
      </c>
      <c r="AC946" s="1" t="s">
        <v>1373</v>
      </c>
      <c r="AT946" s="4" t="str">
        <f>$AB946</f>
        <v>37.</v>
      </c>
      <c r="AU946" s="190">
        <f>SUM(AQ943:AR945)</f>
        <v>75</v>
      </c>
      <c r="AV946" s="191"/>
    </row>
    <row r="947" spans="28:51" ht="9.75" customHeight="1" thickBot="1"/>
    <row r="948" spans="28:51" ht="14.85" customHeight="1" thickBot="1">
      <c r="AB948" s="4" t="s">
        <v>1000</v>
      </c>
      <c r="AC948" s="1" t="str">
        <f>$BZ37</f>
        <v>Is suffient warning time provided? (Yes or No)…...............................................................................................................................................</v>
      </c>
      <c r="AV948" s="4" t="s">
        <v>1000</v>
      </c>
      <c r="AW948" s="196" t="str">
        <f>IF($AU$946&lt;=$AU$937,"Yes","No")</f>
        <v>No</v>
      </c>
      <c r="AX948" s="197"/>
    </row>
    <row r="949" spans="28:51" ht="10.5" customHeight="1" thickBot="1">
      <c r="AB949" s="1"/>
    </row>
    <row r="950" spans="28:51" ht="12" customHeight="1" thickBot="1">
      <c r="AB950" s="4" t="s">
        <v>1001</v>
      </c>
      <c r="AC950" s="6" t="s">
        <v>1348</v>
      </c>
      <c r="AD950" s="6"/>
      <c r="AE950" s="6"/>
      <c r="AF950" s="6"/>
      <c r="AG950" s="6"/>
      <c r="AH950" s="6"/>
      <c r="AI950" s="6"/>
      <c r="AJ950" s="6"/>
      <c r="AK950" s="6"/>
      <c r="AL950" s="6"/>
      <c r="AM950" s="6"/>
      <c r="AN950" s="6"/>
      <c r="AO950" s="6"/>
      <c r="AP950" s="6"/>
      <c r="AQ950" s="6"/>
      <c r="AU950" s="4" t="s">
        <v>1001</v>
      </c>
      <c r="AV950" s="192">
        <f>IF(D101="Advanced", D78, 0)</f>
        <v>45</v>
      </c>
      <c r="AW950" s="193"/>
      <c r="AX950" s="194"/>
    </row>
    <row r="951" spans="28:51" ht="8.25" customHeight="1">
      <c r="AC951" s="156"/>
      <c r="AD951" s="156"/>
      <c r="AE951" s="156"/>
      <c r="AF951" s="156"/>
      <c r="AG951" s="156"/>
      <c r="AH951" s="156"/>
      <c r="AI951" s="156"/>
      <c r="AJ951" s="156"/>
      <c r="AK951" s="156"/>
      <c r="AL951" s="156"/>
      <c r="AM951" s="156"/>
      <c r="AN951" s="156"/>
      <c r="AO951" s="156"/>
      <c r="AP951" s="156"/>
      <c r="AQ951" s="156"/>
      <c r="AR951" s="156"/>
      <c r="AS951" s="156"/>
      <c r="AT951" s="156"/>
      <c r="AU951" s="156"/>
      <c r="AV951" s="156"/>
      <c r="AW951" s="156"/>
      <c r="AX951" s="156"/>
      <c r="AY951" s="156"/>
    </row>
    <row r="952" spans="28:51" ht="12" customHeight="1" thickBot="1">
      <c r="AB952" s="4" t="s">
        <v>1002</v>
      </c>
      <c r="AC952" s="246" t="s">
        <v>1376</v>
      </c>
      <c r="AD952" s="246"/>
      <c r="AE952" s="246"/>
      <c r="AF952" s="246"/>
      <c r="AG952" s="246"/>
      <c r="AH952" s="246"/>
      <c r="AI952" s="246"/>
      <c r="AJ952" s="246"/>
      <c r="AK952" s="246"/>
      <c r="AL952" s="246"/>
      <c r="AM952" s="246"/>
      <c r="AN952" s="246"/>
      <c r="AO952" s="246"/>
      <c r="AP952" s="246"/>
      <c r="AQ952" s="246"/>
      <c r="AR952" s="246"/>
      <c r="AS952" s="246"/>
      <c r="AT952" s="246"/>
      <c r="AU952" s="246"/>
      <c r="AV952" s="156"/>
      <c r="AW952" s="156"/>
      <c r="AX952" s="156"/>
      <c r="AY952" s="156"/>
    </row>
    <row r="953" spans="28:51" ht="22.5" customHeight="1" thickBot="1">
      <c r="AC953" s="246"/>
      <c r="AD953" s="246"/>
      <c r="AE953" s="246"/>
      <c r="AF953" s="246"/>
      <c r="AG953" s="246"/>
      <c r="AH953" s="246"/>
      <c r="AI953" s="246"/>
      <c r="AJ953" s="246"/>
      <c r="AK953" s="246"/>
      <c r="AL953" s="246"/>
      <c r="AM953" s="246"/>
      <c r="AN953" s="246"/>
      <c r="AO953" s="246"/>
      <c r="AP953" s="246"/>
      <c r="AQ953" s="246"/>
      <c r="AR953" s="246"/>
      <c r="AS953" s="246"/>
      <c r="AT953" s="246"/>
      <c r="AU953" s="246"/>
      <c r="AV953" s="192">
        <f>$AU$946</f>
        <v>75</v>
      </c>
      <c r="AW953" s="250"/>
      <c r="AX953" s="251"/>
    </row>
    <row r="954" spans="28:51" ht="14.85" customHeight="1">
      <c r="AB954" s="7" t="s">
        <v>987</v>
      </c>
      <c r="AD954" s="424" t="s">
        <v>1398</v>
      </c>
      <c r="AE954" s="253"/>
      <c r="AF954" s="253"/>
      <c r="AG954" s="253"/>
      <c r="AH954" s="253"/>
      <c r="AI954" s="253"/>
      <c r="AJ954" s="253"/>
      <c r="AK954" s="253"/>
      <c r="AL954" s="253"/>
      <c r="AM954" s="253"/>
      <c r="AN954" s="253"/>
      <c r="AO954" s="253"/>
      <c r="AP954" s="253"/>
      <c r="AQ954" s="253"/>
      <c r="AR954" s="253"/>
      <c r="AS954" s="253"/>
      <c r="AT954" s="253"/>
      <c r="AU954" s="253"/>
      <c r="AV954" s="253"/>
      <c r="AW954" s="253"/>
      <c r="AX954" s="253"/>
      <c r="AY954" s="253"/>
    </row>
    <row r="955" spans="28:51" ht="14.85" customHeight="1">
      <c r="AB955" s="248" t="s">
        <v>1295</v>
      </c>
      <c r="AC955" s="249"/>
      <c r="AD955" s="249"/>
      <c r="AE955" s="249"/>
      <c r="AF955" s="249"/>
      <c r="AG955" s="249"/>
      <c r="AH955" s="249"/>
      <c r="AI955" s="249"/>
      <c r="AJ955" s="249"/>
      <c r="AK955" s="249"/>
      <c r="AL955" s="249"/>
      <c r="AM955" s="249"/>
      <c r="AN955" s="249"/>
      <c r="AO955" s="249"/>
      <c r="AP955" s="249"/>
      <c r="AQ955" s="249"/>
      <c r="AR955" s="249"/>
      <c r="AS955" s="249"/>
      <c r="AT955" s="249"/>
      <c r="AU955" s="249"/>
      <c r="AV955" s="249"/>
      <c r="AW955" s="249"/>
      <c r="AX955" s="249"/>
      <c r="AY955" s="249"/>
    </row>
    <row r="956" spans="28:51" ht="14.85" customHeight="1">
      <c r="AB956" s="249"/>
      <c r="AC956" s="249"/>
      <c r="AD956" s="249"/>
      <c r="AE956" s="249"/>
      <c r="AF956" s="249"/>
      <c r="AG956" s="249"/>
      <c r="AH956" s="249"/>
      <c r="AI956" s="249"/>
      <c r="AJ956" s="249"/>
      <c r="AK956" s="249"/>
      <c r="AL956" s="249"/>
      <c r="AM956" s="249"/>
      <c r="AN956" s="249"/>
      <c r="AO956" s="249"/>
      <c r="AP956" s="249"/>
      <c r="AQ956" s="249"/>
      <c r="AR956" s="249"/>
      <c r="AS956" s="249"/>
      <c r="AT956" s="249"/>
      <c r="AU956" s="249"/>
      <c r="AV956" s="249"/>
      <c r="AW956" s="249"/>
      <c r="AX956" s="249"/>
      <c r="AY956" s="249"/>
    </row>
    <row r="957" spans="28:51" ht="14.85" customHeight="1">
      <c r="AB957" s="7" t="s">
        <v>1323</v>
      </c>
    </row>
    <row r="958" spans="28:51" ht="14.85" customHeight="1">
      <c r="AB958" s="7" t="s">
        <v>997</v>
      </c>
    </row>
    <row r="959" spans="28:51" ht="14.85" customHeight="1">
      <c r="AB959" s="4" t="s">
        <v>1003</v>
      </c>
      <c r="AC959" s="103" t="s">
        <v>1380</v>
      </c>
      <c r="AN959" s="4" t="str">
        <f>$AB959</f>
        <v>41.</v>
      </c>
      <c r="AO959" s="184">
        <f>ROUNDUP($AV$950,0)</f>
        <v>45</v>
      </c>
      <c r="AP959" s="185"/>
      <c r="AQ959" s="188"/>
      <c r="AR959" s="189"/>
      <c r="AS959" s="189"/>
      <c r="AT959" s="189"/>
      <c r="AU959" s="189"/>
      <c r="AV959" s="189"/>
      <c r="AW959" s="189"/>
      <c r="AX959" s="189"/>
      <c r="AY959" s="189"/>
    </row>
    <row r="960" spans="28:51" ht="14.85" customHeight="1">
      <c r="AB960" s="4" t="s">
        <v>1004</v>
      </c>
      <c r="AC960" s="103" t="s">
        <v>1359</v>
      </c>
      <c r="AE960" s="166"/>
      <c r="AF960" s="166"/>
      <c r="AG960" s="166"/>
      <c r="AH960" s="166"/>
      <c r="AI960" s="166"/>
      <c r="AJ960" s="166"/>
      <c r="AK960" s="166"/>
      <c r="AL960" s="166"/>
      <c r="AM960" s="166"/>
      <c r="AN960" s="166"/>
      <c r="AO960" s="166"/>
      <c r="AP960" s="4" t="str">
        <f t="shared" ref="AP960:AP961" si="1">$AB960</f>
        <v>42.</v>
      </c>
      <c r="AQ960" s="184">
        <f>D98</f>
        <v>4</v>
      </c>
      <c r="AR960" s="185"/>
      <c r="AU960" s="167"/>
      <c r="AV960" s="167"/>
      <c r="AW960" s="167"/>
      <c r="AX960" s="167"/>
      <c r="AY960" s="167"/>
    </row>
    <row r="961" spans="28:51" ht="14.85" customHeight="1">
      <c r="AB961" s="4" t="s">
        <v>1005</v>
      </c>
      <c r="AC961" s="103" t="s">
        <v>1358</v>
      </c>
      <c r="AE961" s="166"/>
      <c r="AF961" s="166"/>
      <c r="AG961" s="166"/>
      <c r="AH961" s="166"/>
      <c r="AI961" s="166"/>
      <c r="AJ961" s="166"/>
      <c r="AK961" s="166"/>
      <c r="AL961" s="166"/>
      <c r="AM961" s="166"/>
      <c r="AN961" s="166"/>
      <c r="AO961" s="166"/>
      <c r="AP961" s="4" t="str">
        <f t="shared" si="1"/>
        <v>43.</v>
      </c>
      <c r="AQ961" s="184">
        <f>D99</f>
        <v>12</v>
      </c>
      <c r="AR961" s="185"/>
      <c r="AS961" s="166"/>
      <c r="AT961" s="167"/>
      <c r="AU961" s="167"/>
      <c r="AV961" s="167"/>
      <c r="AW961" s="167"/>
      <c r="AX961" s="167"/>
      <c r="AY961" s="167"/>
    </row>
    <row r="962" spans="28:51" ht="14.85" customHeight="1">
      <c r="AB962" s="4" t="s">
        <v>1006</v>
      </c>
      <c r="AC962" s="1" t="s">
        <v>1356</v>
      </c>
      <c r="AP962" s="4" t="str">
        <f>$AB962</f>
        <v>44.</v>
      </c>
      <c r="AQ962" s="184">
        <f>$D92</f>
        <v>16</v>
      </c>
      <c r="AR962" s="185"/>
      <c r="AT962" s="186" t="str">
        <f>IF(LEN($E92)&gt;0,$E92,"")</f>
        <v/>
      </c>
      <c r="AU962" s="186"/>
      <c r="AV962" s="186"/>
      <c r="AW962" s="186"/>
      <c r="AX962" s="186"/>
      <c r="AY962" s="186"/>
    </row>
    <row r="963" spans="28:51" ht="14.85" customHeight="1"/>
    <row r="964" spans="28:51" ht="14.85" customHeight="1">
      <c r="AB964" s="4" t="s">
        <v>1008</v>
      </c>
      <c r="AC964" s="103" t="s">
        <v>1357</v>
      </c>
      <c r="AR964" s="4" t="str">
        <f>$AB964</f>
        <v>45.</v>
      </c>
      <c r="AS964" s="184">
        <f>AO959+AQ960+AQ961</f>
        <v>61</v>
      </c>
      <c r="AT964" s="185"/>
    </row>
    <row r="965" spans="28:51" ht="9.75" customHeight="1"/>
    <row r="966" spans="28:51" ht="14.85" customHeight="1">
      <c r="AB966" s="4" t="s">
        <v>1009</v>
      </c>
      <c r="AC966" s="1" t="s">
        <v>1386</v>
      </c>
      <c r="AP966" s="4" t="str">
        <f>$AB966</f>
        <v>46.</v>
      </c>
      <c r="AQ966" s="184">
        <f>AU883</f>
        <v>0</v>
      </c>
      <c r="AR966" s="185"/>
      <c r="AT966" s="202" t="s">
        <v>953</v>
      </c>
      <c r="AU966" s="202"/>
      <c r="AV966" s="202"/>
      <c r="AW966" s="202"/>
      <c r="AX966" s="202"/>
      <c r="AY966" s="202"/>
    </row>
    <row r="967" spans="28:51" ht="12" customHeight="1">
      <c r="AB967" s="4" t="s">
        <v>1010</v>
      </c>
      <c r="AC967" s="1" t="s">
        <v>1387</v>
      </c>
      <c r="AP967" s="4" t="str">
        <f>$AB967</f>
        <v>47.</v>
      </c>
      <c r="AQ967" s="184">
        <f>$D93</f>
        <v>0</v>
      </c>
      <c r="AR967" s="185"/>
      <c r="AT967" s="186" t="str">
        <f>IF(LEN($E93)&gt;0,$E93,"")</f>
        <v/>
      </c>
      <c r="AU967" s="186"/>
      <c r="AV967" s="186"/>
      <c r="AW967" s="186"/>
      <c r="AX967" s="186"/>
      <c r="AY967" s="186"/>
    </row>
    <row r="968" spans="28:51" ht="14.85" customHeight="1"/>
    <row r="969" spans="28:51" ht="14.85" customHeight="1">
      <c r="AB969" s="4" t="s">
        <v>1011</v>
      </c>
      <c r="AC969" s="1" t="s">
        <v>1388</v>
      </c>
      <c r="AR969" s="4" t="str">
        <f>$AB969</f>
        <v>48.</v>
      </c>
      <c r="AS969" s="184">
        <f>SUM(AQ966:AR967)</f>
        <v>0</v>
      </c>
      <c r="AT969" s="185"/>
    </row>
    <row r="970" spans="28:51" ht="9.75" customHeight="1"/>
    <row r="971" spans="28:51" ht="14.85" customHeight="1">
      <c r="AB971" s="4" t="s">
        <v>1012</v>
      </c>
      <c r="AC971" s="103" t="s">
        <v>1360</v>
      </c>
      <c r="AT971" s="4" t="str">
        <f>$AB971</f>
        <v>49.</v>
      </c>
      <c r="AU971" s="184">
        <f>AS964-AS969</f>
        <v>61</v>
      </c>
      <c r="AV971" s="185"/>
    </row>
    <row r="972" spans="28:51" ht="9.75" customHeight="1">
      <c r="AC972" s="103" t="s">
        <v>1361</v>
      </c>
    </row>
    <row r="973" spans="28:51" ht="14.85" customHeight="1">
      <c r="AB973" s="7" t="s">
        <v>1007</v>
      </c>
    </row>
    <row r="974" spans="28:51" ht="14.85" customHeight="1">
      <c r="AB974" s="4" t="s">
        <v>1013</v>
      </c>
      <c r="AC974" s="1" t="s">
        <v>1363</v>
      </c>
      <c r="AR974" s="4" t="str">
        <f>$AB974</f>
        <v>50.</v>
      </c>
      <c r="AS974" s="184">
        <f>AS924</f>
        <v>18.8</v>
      </c>
      <c r="AT974" s="185"/>
    </row>
    <row r="975" spans="28:51" ht="14.85" customHeight="1"/>
    <row r="976" spans="28:51" ht="14.85" customHeight="1">
      <c r="AB976" s="4" t="s">
        <v>1014</v>
      </c>
      <c r="AC976" s="1" t="s">
        <v>1362</v>
      </c>
      <c r="AN976" s="4" t="str">
        <f>$AB976</f>
        <v>51.</v>
      </c>
      <c r="AO976" s="190">
        <f>AU926</f>
        <v>191.5</v>
      </c>
      <c r="AP976" s="191"/>
      <c r="AR976" s="202" t="s">
        <v>953</v>
      </c>
      <c r="AS976" s="202"/>
      <c r="AT976" s="202"/>
      <c r="AU976" s="202"/>
      <c r="AV976" s="202"/>
      <c r="AW976" s="202"/>
      <c r="AX976" s="202"/>
      <c r="AY976" s="202"/>
    </row>
    <row r="977" spans="28:53">
      <c r="AB977" s="4" t="s">
        <v>1020</v>
      </c>
      <c r="AC977" s="103" t="s">
        <v>1367</v>
      </c>
      <c r="AN977" s="4" t="str">
        <f>$AB977</f>
        <v>52.</v>
      </c>
      <c r="AO977" s="190">
        <f>$D94</f>
        <v>74</v>
      </c>
      <c r="AP977" s="191"/>
      <c r="AR977" s="186" t="str">
        <f>$E$94</f>
        <v>Clear DVL</v>
      </c>
      <c r="AS977" s="186"/>
      <c r="AT977" s="186"/>
      <c r="AU977" s="186"/>
      <c r="AV977" s="186"/>
      <c r="AW977" s="186"/>
      <c r="AX977" s="186"/>
      <c r="AY977" s="186"/>
    </row>
    <row r="978" spans="28:53" ht="14.85" customHeight="1"/>
    <row r="979" spans="28:53" ht="14.85" customHeight="1">
      <c r="AB979" s="4" t="s">
        <v>1021</v>
      </c>
      <c r="AC979" s="1" t="s">
        <v>1364</v>
      </c>
      <c r="AQ979" s="4" t="str">
        <f>$AB979</f>
        <v>53.</v>
      </c>
      <c r="AR979" s="190">
        <f>SUM(AO976:AP977)</f>
        <v>265.5</v>
      </c>
      <c r="AS979" s="191"/>
    </row>
    <row r="980" spans="28:53" ht="9.75" customHeight="1"/>
    <row r="981" spans="28:53" ht="14.85" customHeight="1">
      <c r="AB981" s="4" t="s">
        <v>1313</v>
      </c>
      <c r="AC981" s="1" t="s">
        <v>1365</v>
      </c>
      <c r="AR981" s="4" t="str">
        <f>$AB981</f>
        <v>54.</v>
      </c>
      <c r="AS981" s="184">
        <f>$D96</f>
        <v>23.1</v>
      </c>
      <c r="AT981" s="185"/>
      <c r="AU981" s="244" t="str">
        <f>E96</f>
        <v>Find in Figure 2 and Table 2</v>
      </c>
      <c r="AV981" s="245"/>
      <c r="AW981" s="245"/>
      <c r="AX981" s="245"/>
      <c r="AY981" s="245"/>
    </row>
    <row r="982" spans="28:53" ht="9.75" customHeight="1"/>
    <row r="983" spans="28:53" ht="14.85" customHeight="1">
      <c r="AB983" s="4" t="s">
        <v>1022</v>
      </c>
      <c r="AC983" s="1" t="s">
        <v>1366</v>
      </c>
      <c r="AT983" s="4" t="str">
        <f>$AB983</f>
        <v>55.</v>
      </c>
      <c r="AU983" s="184">
        <f>SUM(AS974,AS981)</f>
        <v>41.900000000000006</v>
      </c>
      <c r="AV983" s="185"/>
      <c r="AZ983" s="30"/>
    </row>
    <row r="984" spans="28:53" ht="9.75" customHeight="1" thickBot="1"/>
    <row r="985" spans="28:53" ht="14.85" customHeight="1" thickBot="1">
      <c r="AB985" s="4" t="s">
        <v>1023</v>
      </c>
      <c r="AC985" s="6" t="s">
        <v>1368</v>
      </c>
      <c r="AV985" s="4" t="str">
        <f>$AB985</f>
        <v>56.</v>
      </c>
      <c r="AW985" s="198">
        <f>ROUNDUP(MAX(AU971,AU983),0)</f>
        <v>61</v>
      </c>
      <c r="AX985" s="199"/>
    </row>
    <row r="986" spans="28:53" ht="9.75" customHeight="1"/>
    <row r="987" spans="28:53" ht="14.85" customHeight="1">
      <c r="AB987" s="7" t="s">
        <v>1019</v>
      </c>
    </row>
    <row r="988" spans="28:53" ht="14.85" customHeight="1">
      <c r="AB988" s="4" t="s">
        <v>1024</v>
      </c>
      <c r="AC988" s="1" t="s">
        <v>1369</v>
      </c>
      <c r="AR988" s="4" t="str">
        <f>$AB988</f>
        <v>57.</v>
      </c>
      <c r="AS988" s="184">
        <f>AW906</f>
        <v>22</v>
      </c>
      <c r="AT988" s="185"/>
    </row>
    <row r="989" spans="28:53" ht="14.85" customHeight="1">
      <c r="AB989" s="4" t="s">
        <v>1025</v>
      </c>
      <c r="AC989" s="1" t="s">
        <v>1363</v>
      </c>
      <c r="AR989" s="4" t="str">
        <f>$AB989</f>
        <v>58.</v>
      </c>
      <c r="AS989" s="184">
        <f>AS924</f>
        <v>18.8</v>
      </c>
      <c r="AT989" s="185"/>
    </row>
    <row r="990" spans="28:53" ht="14.85" customHeight="1">
      <c r="AB990" s="4" t="s">
        <v>1026</v>
      </c>
      <c r="AC990" s="1" t="s">
        <v>1275</v>
      </c>
      <c r="AR990" s="4" t="str">
        <f>$AB990</f>
        <v>59.</v>
      </c>
      <c r="AS990" s="184">
        <f>ROUNDUP(SQRT(2*(D68+D67)/$BV$10)+$BV$4,1)</f>
        <v>12.799999999999999</v>
      </c>
      <c r="AT990" s="185"/>
      <c r="AU990" s="244" t="str">
        <f>E97</f>
        <v>Find in Figure 2 and Table 2</v>
      </c>
      <c r="AV990" s="245"/>
      <c r="AW990" s="245"/>
      <c r="AX990" s="245"/>
      <c r="AY990" s="245"/>
      <c r="BA990" s="83">
        <f>IF($BV$6,,'Inspection Form'!$AV$6)</f>
        <v>0</v>
      </c>
    </row>
    <row r="991" spans="28:53" ht="14.85" customHeight="1">
      <c r="BA991" s="83">
        <f>IF($BV$6,,'Inspection Form'!$AV$6)</f>
        <v>0</v>
      </c>
    </row>
    <row r="992" spans="28:53" ht="14.85" customHeight="1">
      <c r="AB992" s="4" t="s">
        <v>1027</v>
      </c>
      <c r="AC992" s="1" t="s">
        <v>1370</v>
      </c>
      <c r="AT992" s="4" t="str">
        <f>$AB992</f>
        <v>60.</v>
      </c>
      <c r="AU992" s="184">
        <f>SUM(AS988:AT990)</f>
        <v>53.599999999999994</v>
      </c>
      <c r="AV992" s="185"/>
      <c r="BA992" s="9"/>
    </row>
    <row r="993" spans="28:53" ht="9.75" customHeight="1">
      <c r="AV993" s="202" t="s">
        <v>953</v>
      </c>
      <c r="AW993" s="202"/>
      <c r="AX993" s="202"/>
      <c r="AY993" s="202"/>
    </row>
    <row r="994" spans="28:53" ht="14.85" customHeight="1">
      <c r="AB994" s="4" t="s">
        <v>1028</v>
      </c>
      <c r="AC994" s="103" t="s">
        <v>1371</v>
      </c>
      <c r="AR994" s="4" t="str">
        <f>$AB994</f>
        <v>61.</v>
      </c>
      <c r="AS994" s="184">
        <f>$D98</f>
        <v>4</v>
      </c>
      <c r="AT994" s="185"/>
      <c r="AV994" s="186" t="str">
        <f>IF(LEN($E98)&gt;0,$E98,"")</f>
        <v/>
      </c>
      <c r="AW994" s="186"/>
      <c r="AX994" s="186"/>
      <c r="AY994" s="186"/>
      <c r="BA994" s="83">
        <f>IF($BV$6,,'Inspection Form'!$AV$6)</f>
        <v>0</v>
      </c>
    </row>
    <row r="995" spans="28:53" ht="14.85" customHeight="1">
      <c r="AT995" s="202" t="s">
        <v>953</v>
      </c>
      <c r="AU995" s="202"/>
      <c r="AV995" s="202"/>
      <c r="AW995" s="202"/>
      <c r="AX995" s="202"/>
      <c r="AY995" s="202"/>
    </row>
    <row r="996" spans="28:53" ht="14.85" customHeight="1">
      <c r="AB996" s="4" t="s">
        <v>1314</v>
      </c>
      <c r="AC996" s="103" t="s">
        <v>1378</v>
      </c>
      <c r="AP996" s="4" t="str">
        <f>$AB996</f>
        <v>62.</v>
      </c>
      <c r="AQ996" s="184">
        <f>$D99</f>
        <v>12</v>
      </c>
      <c r="AR996" s="185"/>
      <c r="AT996" s="186" t="str">
        <f>IF(LEN($E99)&gt;0,$E99,"")</f>
        <v/>
      </c>
      <c r="AU996" s="186"/>
      <c r="AV996" s="186"/>
      <c r="AW996" s="186"/>
      <c r="AX996" s="186"/>
      <c r="AY996" s="186"/>
      <c r="BA996" s="83">
        <f>IF($BV$6,,'Inspection Form'!$AV$6)</f>
        <v>0</v>
      </c>
    </row>
    <row r="997" spans="28:53" ht="14.85" customHeight="1">
      <c r="AB997" s="4" t="s">
        <v>1315</v>
      </c>
      <c r="AC997" s="1" t="s">
        <v>1377</v>
      </c>
      <c r="AP997" s="4" t="str">
        <f>$AB997</f>
        <v>63.</v>
      </c>
      <c r="AQ997" s="200">
        <f>$D100</f>
        <v>0.22</v>
      </c>
      <c r="AR997" s="201"/>
      <c r="AS997" s="188" t="str">
        <f>E100</f>
        <v>Read from Figure 5</v>
      </c>
      <c r="AT997" s="189"/>
      <c r="AU997" s="189"/>
      <c r="AV997" s="189"/>
      <c r="AW997" s="189"/>
      <c r="AX997" s="189"/>
      <c r="AY997" s="189"/>
    </row>
    <row r="998" spans="28:53" ht="14.85" customHeight="1">
      <c r="BA998" s="83">
        <f>IF($BV$6,,'Inspection Form'!$AV$6)</f>
        <v>0</v>
      </c>
    </row>
    <row r="999" spans="28:53" ht="14.85" customHeight="1">
      <c r="AB999" s="4" t="s">
        <v>1316</v>
      </c>
      <c r="AC999" s="1" t="str">
        <f>$BZ62&amp;$BZ$1</f>
        <v>Non-interaction gate descent time (sec): multiply lines 62 and 63............................................................................................................................................................................................................................</v>
      </c>
      <c r="AR999" s="4" t="str">
        <f>$AB999</f>
        <v>64.</v>
      </c>
      <c r="AS999" s="184">
        <f>IF($BV$6,AQ996*AQ997,'Inspection Form'!$AV$6)</f>
        <v>2.64</v>
      </c>
      <c r="AT999" s="185"/>
      <c r="BA999" s="83">
        <f>IF($BV$6,,'Inspection Form'!$AV$6)</f>
        <v>0</v>
      </c>
    </row>
    <row r="1000" spans="28:53" ht="9.75" customHeight="1"/>
    <row r="1001" spans="28:53" ht="14.85" customHeight="1">
      <c r="AB1001" s="4" t="s">
        <v>1328</v>
      </c>
      <c r="AC1001" s="1" t="str">
        <f>$BZ63&amp;$BZ$1</f>
        <v>Time available for design vehicle to clear descending gate (sec): add lines 61 and 64............................................................................................................................................................................................................................</v>
      </c>
      <c r="AT1001" s="4" t="str">
        <f>$AB1001</f>
        <v>65.</v>
      </c>
      <c r="AU1001" s="184">
        <f>IF($BV$6,SUM(AS994,AS999),'Inspection Form'!$AV$6)</f>
        <v>6.6400000000000006</v>
      </c>
      <c r="AV1001" s="185"/>
      <c r="BA1001" s="83">
        <f>IF($BV$6,,'Inspection Form'!$AV$6)</f>
        <v>0</v>
      </c>
    </row>
    <row r="1002" spans="28:53" ht="9.75" customHeight="1"/>
    <row r="1003" spans="28:53" ht="14.85" customHeight="1" thickBot="1">
      <c r="AB1003" s="4" t="s">
        <v>1329</v>
      </c>
      <c r="AC1003" s="6" t="str">
        <f>$BZ64</f>
        <v>Advance preemption time (APT) required to avoid design vehicle-gate interaction (sec):</v>
      </c>
      <c r="BA1003" s="83">
        <f>IF($BV$6,,'Inspection Form'!$AV$6)</f>
        <v>0</v>
      </c>
    </row>
    <row r="1004" spans="28:53" ht="9.75" customHeight="1" thickBot="1">
      <c r="AB1004" s="1"/>
      <c r="AC1004" s="6" t="str">
        <f>$BZ65&amp;$BZ$1</f>
        <v>subtract line 60 from line 65, round up to nearest full second, enter zero (0) if less than zero............................................................................................................................................................................................................................</v>
      </c>
      <c r="AW1004" s="4" t="str">
        <f>$AB1003</f>
        <v>66.</v>
      </c>
      <c r="AX1004" s="198">
        <f>IF($BV$6,MAX(0,ROUNDUP(AU992-AU1001,0)),'Inspection Form'!$AV$6)</f>
        <v>47</v>
      </c>
      <c r="AY1004" s="199"/>
    </row>
    <row r="1005" spans="28:53" ht="14.85" customHeight="1"/>
    <row r="1006" spans="28:53" ht="14.85" customHeight="1">
      <c r="BA1006" s="83">
        <f>IF($BV$6,,'Inspection Form'!$AV$6)</f>
        <v>0</v>
      </c>
    </row>
    <row r="1007" spans="28:53" ht="14.85" customHeight="1"/>
    <row r="1008" spans="28:53" ht="14.85" customHeight="1"/>
    <row r="1009" spans="55:58" ht="14.85" customHeight="1"/>
    <row r="1011" spans="55:58">
      <c r="BC1011" s="83"/>
      <c r="BF1011" s="82"/>
    </row>
    <row r="1012" spans="55:58">
      <c r="BC1012" s="83"/>
      <c r="BF1012" s="84"/>
    </row>
    <row r="1013" spans="55:58">
      <c r="BC1013" s="83"/>
      <c r="BF1013" s="84"/>
    </row>
    <row r="1014" spans="55:58">
      <c r="BC1014" s="83"/>
      <c r="BF1014" s="84"/>
    </row>
    <row r="1015" spans="55:58">
      <c r="BC1015" s="83"/>
      <c r="BF1015" s="84"/>
    </row>
    <row r="1016" spans="55:58">
      <c r="BC1016" s="83"/>
      <c r="BD1016" s="84"/>
      <c r="BE1016" s="84"/>
    </row>
    <row r="1017" spans="55:58">
      <c r="BC1017" s="83"/>
      <c r="BD1017" s="84"/>
      <c r="BE1017" s="84"/>
    </row>
    <row r="1018" spans="55:58">
      <c r="BC1018" s="83"/>
      <c r="BD1018" s="84"/>
      <c r="BE1018" s="84"/>
    </row>
    <row r="1019" spans="55:58">
      <c r="BC1019" s="83"/>
      <c r="BD1019" s="84"/>
      <c r="BE1019" s="84"/>
    </row>
    <row r="1021" spans="55:58">
      <c r="BC1021" s="83"/>
    </row>
    <row r="1022" spans="55:58">
      <c r="BC1022" s="83"/>
      <c r="BD1022" s="84"/>
      <c r="BE1022" s="84"/>
      <c r="BF1022" s="82"/>
    </row>
    <row r="1025" spans="57:62">
      <c r="BE1025" s="86"/>
      <c r="BF1025" s="86" t="str">
        <f>"Vehicle"&amp;IF(LEN(TRIM(D36))=0,"","("&amp;D36&amp;")")&amp;"-Queue Moving"</f>
        <v>Vehicle(WB-65)-Queue Moving</v>
      </c>
      <c r="BG1025" s="159" t="s">
        <v>1279</v>
      </c>
      <c r="BH1025" s="86" t="str">
        <f>"Vehicle"&amp;IF(LEN(TRIM(D36))=0,"","("&amp;D36&amp;")")&amp;"-ROW Transfer"</f>
        <v>Vehicle(WB-65)-ROW Transfer</v>
      </c>
      <c r="BI1025" s="159" t="s">
        <v>1280</v>
      </c>
      <c r="BJ1025" s="86" t="s">
        <v>962</v>
      </c>
    </row>
    <row r="1026" spans="57:62">
      <c r="BE1026" s="83" t="s">
        <v>1216</v>
      </c>
      <c r="BF1026" s="85"/>
      <c r="BG1026" s="85"/>
      <c r="BH1026" s="85"/>
      <c r="BI1026" s="85"/>
      <c r="BJ1026" s="82">
        <f>IF(D101="Advanced", D78, 0)</f>
        <v>45</v>
      </c>
    </row>
    <row r="1027" spans="57:62">
      <c r="BE1027" s="83" t="s">
        <v>1217</v>
      </c>
      <c r="BF1027" s="85"/>
      <c r="BG1027" s="85"/>
      <c r="BH1027" s="85"/>
      <c r="BI1027" s="85"/>
      <c r="BJ1027" s="84">
        <f>IF(SUM(D98:D99)&gt;0,D98,SUM(D75:D76))</f>
        <v>4</v>
      </c>
    </row>
    <row r="1028" spans="57:62">
      <c r="BE1028" s="83" t="s">
        <v>1218</v>
      </c>
      <c r="BF1028" s="85"/>
      <c r="BG1028" s="85"/>
      <c r="BH1028" s="85"/>
      <c r="BI1028" s="85"/>
      <c r="BJ1028" s="84">
        <f>D99</f>
        <v>12</v>
      </c>
    </row>
    <row r="1029" spans="57:62">
      <c r="BE1029" s="83" t="s">
        <v>1219</v>
      </c>
      <c r="BF1029" s="85"/>
      <c r="BG1029" s="85"/>
      <c r="BH1029" s="85"/>
      <c r="BI1029" s="85"/>
      <c r="BJ1029" s="82">
        <f>BF1046-SUM(BJ1026:BJ1028)</f>
        <v>14</v>
      </c>
    </row>
    <row r="1030" spans="57:62">
      <c r="BE1030" s="87" t="s">
        <v>1220</v>
      </c>
      <c r="BF1030" s="88"/>
      <c r="BG1030" s="88"/>
      <c r="BH1030" s="88"/>
      <c r="BI1030" s="88"/>
      <c r="BJ1030" s="89">
        <f>$BF$1045-SUM(BJ1026:BJ1029)</f>
        <v>1</v>
      </c>
    </row>
    <row r="1031" spans="57:62">
      <c r="BE1031" s="83" t="s">
        <v>1221</v>
      </c>
      <c r="BF1031" s="85"/>
      <c r="BG1031" s="84">
        <f>SUM($D$38:$D$39)</f>
        <v>0</v>
      </c>
      <c r="BH1031" s="85"/>
      <c r="BI1031" s="84">
        <f>SUM($D$38:$D$39)</f>
        <v>0</v>
      </c>
      <c r="BJ1031" s="85"/>
    </row>
    <row r="1032" spans="57:62">
      <c r="BE1032" s="83" t="s">
        <v>1222</v>
      </c>
      <c r="BF1032" s="85"/>
      <c r="BG1032" s="84">
        <f>D93</f>
        <v>0</v>
      </c>
      <c r="BH1032" s="85"/>
      <c r="BI1032">
        <f>IF(SUM($D$41:$D$44)&gt;SUM($D$46:$D$49),SUM(D41:D42),D46)</f>
        <v>0</v>
      </c>
      <c r="BJ1032" s="85"/>
    </row>
    <row r="1033" spans="57:62">
      <c r="BE1033" s="83" t="s">
        <v>1223</v>
      </c>
      <c r="BF1033" s="85"/>
      <c r="BG1033" s="85"/>
      <c r="BH1033" s="85"/>
      <c r="BI1033">
        <f>IF(SUM($D$41:$D$44)&gt;SUM($D$46:$D$49),0,D47)</f>
        <v>16</v>
      </c>
      <c r="BJ1033" s="85"/>
    </row>
    <row r="1034" spans="57:62">
      <c r="BE1034" s="83" t="s">
        <v>1224</v>
      </c>
      <c r="BF1034" s="85"/>
      <c r="BG1034" s="85"/>
      <c r="BH1034" s="85"/>
      <c r="BI1034">
        <f>IF(SUM($D$41:$D$44)&gt;SUM($D$46:$D$49),D43,D48)</f>
        <v>4</v>
      </c>
      <c r="BJ1034" s="85"/>
    </row>
    <row r="1035" spans="57:62">
      <c r="BE1035" s="83" t="s">
        <v>1225</v>
      </c>
      <c r="BF1035" s="85"/>
      <c r="BG1035" s="85"/>
      <c r="BH1035" s="85"/>
      <c r="BI1035">
        <f>IF(SUM($D$41:$D$44)&gt;SUM($D$46:$D$49),D44,D49)</f>
        <v>2</v>
      </c>
      <c r="BJ1035" s="85"/>
    </row>
    <row r="1036" spans="57:62">
      <c r="BE1036" s="83" t="s">
        <v>1226</v>
      </c>
      <c r="BF1036" s="85"/>
      <c r="BG1036" s="84">
        <f>AV930</f>
        <v>38.400000000000006</v>
      </c>
      <c r="BH1036" s="85"/>
      <c r="BI1036" s="84">
        <f>AV930</f>
        <v>38.400000000000006</v>
      </c>
      <c r="BJ1036" s="85"/>
    </row>
    <row r="1037" spans="57:62">
      <c r="BE1037" s="87" t="s">
        <v>1227</v>
      </c>
      <c r="BF1037" s="88"/>
      <c r="BG1037" s="89">
        <f>MAX($BF$1046-SUM(BG1031:BG1036),0)</f>
        <v>36.599999999999994</v>
      </c>
      <c r="BH1037" s="88"/>
      <c r="BI1037" s="89">
        <f>MAX($BF$1046-SUM(BI1031:BI1036),0)</f>
        <v>14.599999999999994</v>
      </c>
      <c r="BJ1037" s="88"/>
    </row>
    <row r="1038" spans="57:62">
      <c r="BE1038" s="83" t="s">
        <v>1228</v>
      </c>
      <c r="BF1038" s="84">
        <f>SUM(BG1031:BG1035)</f>
        <v>0</v>
      </c>
      <c r="BG1038" s="85"/>
      <c r="BH1038" s="84">
        <f>SUM(BI1031:BI1035)</f>
        <v>22</v>
      </c>
      <c r="BI1038" s="85"/>
      <c r="BJ1038" s="85"/>
    </row>
    <row r="1039" spans="57:62">
      <c r="BE1039" s="83" t="s">
        <v>1229</v>
      </c>
      <c r="BF1039" s="84">
        <f>$AS$924</f>
        <v>18.8</v>
      </c>
      <c r="BG1039" s="85"/>
      <c r="BH1039" s="84">
        <f>$AS$924</f>
        <v>18.8</v>
      </c>
      <c r="BI1039" s="85"/>
      <c r="BJ1039" s="85"/>
    </row>
    <row r="1040" spans="57:62">
      <c r="BE1040" s="87" t="s">
        <v>1230</v>
      </c>
      <c r="BF1040" s="94">
        <f>$AS$928</f>
        <v>19.600000000000001</v>
      </c>
      <c r="BG1040" s="88"/>
      <c r="BH1040" s="94">
        <f>$AS$928</f>
        <v>19.600000000000001</v>
      </c>
      <c r="BI1040" s="88"/>
      <c r="BJ1040" s="88"/>
    </row>
    <row r="1041" spans="26:64">
      <c r="BE1041" s="91" t="s">
        <v>1231</v>
      </c>
      <c r="BF1041" s="95">
        <f>MAX(SUM($BJ$1026:$BJ$1029)-SUM(BF1038:BF1040),0)</f>
        <v>36.599999999999994</v>
      </c>
      <c r="BG1041" s="90"/>
      <c r="BH1041" s="95">
        <f>MAX(SUM($BJ$1026:$BJ$1029)-SUM(BH1038:BH1040),0)</f>
        <v>14.600000000000001</v>
      </c>
      <c r="BI1041" s="90"/>
      <c r="BJ1041" s="92"/>
    </row>
    <row r="1043" spans="26:64">
      <c r="BE1043" s="93" t="s">
        <v>1081</v>
      </c>
      <c r="BF1043" s="2"/>
      <c r="BG1043" s="2"/>
      <c r="BH1043" s="2"/>
      <c r="BI1043" s="2"/>
      <c r="BJ1043" s="2"/>
    </row>
    <row r="1045" spans="26:64">
      <c r="BE1045" s="83" t="s">
        <v>1080</v>
      </c>
      <c r="BF1045" s="96">
        <f>MAX(BF1047:BF1049)</f>
        <v>76</v>
      </c>
    </row>
    <row r="1046" spans="26:64">
      <c r="BE1046" s="83" t="s">
        <v>1079</v>
      </c>
      <c r="BF1046" s="157">
        <f>SUM(D75:D78)</f>
        <v>75</v>
      </c>
      <c r="BG1046" s="186"/>
      <c r="BH1046" s="186"/>
      <c r="BI1046" s="186"/>
    </row>
    <row r="1047" spans="26:64">
      <c r="BE1047" s="83" t="s">
        <v>1082</v>
      </c>
      <c r="BF1047">
        <f>BF1046+1</f>
        <v>76</v>
      </c>
    </row>
    <row r="1048" spans="26:64">
      <c r="BE1048" s="83" t="s">
        <v>1083</v>
      </c>
      <c r="BF1048">
        <f>MAX(BG1037,BI1037)</f>
        <v>36.599999999999994</v>
      </c>
    </row>
    <row r="1049" spans="26:64">
      <c r="BE1049" s="83" t="s">
        <v>1084</v>
      </c>
      <c r="BF1049">
        <f>MAX(SUM(BF1038:BF1040),SUM(BH1038:BH1040))</f>
        <v>60.4</v>
      </c>
    </row>
    <row r="1051" spans="26:64">
      <c r="AB1051" s="98" t="str">
        <f>IF(SUM($BE$1052:$BE$1061)=0,"","WARNINGS:")</f>
        <v>WARNINGS:</v>
      </c>
      <c r="AE1051" s="161"/>
      <c r="AF1051" s="162"/>
      <c r="AG1051" s="162"/>
      <c r="AH1051" s="162"/>
      <c r="AI1051" s="162"/>
      <c r="AJ1051" s="162"/>
      <c r="AK1051" s="162"/>
      <c r="AL1051" s="162"/>
      <c r="AM1051" s="162"/>
      <c r="AN1051" s="162"/>
      <c r="AO1051" s="162"/>
      <c r="AP1051" s="162"/>
      <c r="AQ1051" s="162"/>
      <c r="AR1051" s="162"/>
      <c r="BD1051" t="s">
        <v>1085</v>
      </c>
      <c r="BE1051" s="83" t="s">
        <v>1087</v>
      </c>
      <c r="BF1051" t="s">
        <v>1086</v>
      </c>
      <c r="BG1051" s="161"/>
      <c r="BH1051" s="162"/>
      <c r="BI1051" s="162"/>
      <c r="BJ1051" s="162"/>
      <c r="BK1051" s="162"/>
      <c r="BL1051" s="162"/>
    </row>
    <row r="1052" spans="26:64">
      <c r="AB1052" s="97"/>
      <c r="AC1052" s="6" t="str">
        <f t="shared" ref="AC1052:AC1061" si="2">IF(Z1054&gt;MAX($BE$1052:$BE$1061),"",INDEX($BF$1052:$BF$1061,MATCH(Z1054,$BE$1052:$BE$1061,0)))</f>
        <v>In scenario with vehicle(s) fouling tracks or gate, gates begin descending before design vehicle moves.</v>
      </c>
      <c r="BE1052" t="str">
        <f>IF(SUM($BJ$1026:$BJ$1029)&lt;SUM($BF$1038:$BF$1039),MAX($BE$1051:$BE1051)+1,"")</f>
        <v/>
      </c>
      <c r="BF1052" s="3" t="s">
        <v>1281</v>
      </c>
    </row>
    <row r="1053" spans="26:64" ht="3" customHeight="1">
      <c r="AB1053" s="97"/>
      <c r="AC1053" s="6" t="str">
        <f t="shared" si="2"/>
        <v>In scenario with NO vehicle fouling tracks or gate, track clearance terminates before flashers start; preempt trap possible.</v>
      </c>
      <c r="BE1053" t="str">
        <f>IF(OR(ISNUMBER(BE1052),SUM($BJ$1026:$BJ$1029)&gt;=SUM($BH$1038:$BH$1039)),"",MAX($BE$1051:$BE1052)+1)</f>
        <v/>
      </c>
      <c r="BF1053" s="3" t="s">
        <v>1286</v>
      </c>
    </row>
    <row r="1054" spans="26:64">
      <c r="Z1054" s="3">
        <v>1</v>
      </c>
      <c r="AB1054" s="97"/>
      <c r="AC1054" s="6" t="str">
        <f t="shared" si="2"/>
        <v/>
      </c>
      <c r="BE1054" t="str">
        <f>IF(SUM($BJ$1026:$BJ$1029)&lt;SUM($BF$1038:$BF$1040),MAX($BE$1051:$BE1053)+1,"")</f>
        <v/>
      </c>
      <c r="BF1054" s="3" t="s">
        <v>1282</v>
      </c>
    </row>
    <row r="1055" spans="26:64">
      <c r="Z1055" s="3">
        <v>2</v>
      </c>
      <c r="AB1055" s="97"/>
      <c r="AC1055" s="6" t="str">
        <f t="shared" si="2"/>
        <v/>
      </c>
      <c r="BE1055" t="str">
        <f>IF(OR(ISNUMBER(BE1054),SUM($BJ$1026:$BJ$1029)&gt;=SUM($BH$1038:$BH$1040)),"",MAX($BE$1051:$BE1054)+1)</f>
        <v/>
      </c>
      <c r="BF1055" s="3" t="s">
        <v>1287</v>
      </c>
    </row>
    <row r="1056" spans="26:64">
      <c r="Z1056" s="3">
        <v>3</v>
      </c>
      <c r="AB1056" s="97"/>
      <c r="AC1056" s="6" t="str">
        <f t="shared" si="2"/>
        <v/>
      </c>
      <c r="BE1056" t="str">
        <f>IF($BV$6,IF(SUM($BJ$1026:$BJ$1027)&lt;SUM($BF$1038:$BF$1039),MAX($BE$1051:$BE1055)+1,""),"")</f>
        <v/>
      </c>
      <c r="BF1056" s="3" t="s">
        <v>1283</v>
      </c>
    </row>
    <row r="1057" spans="1:78">
      <c r="Z1057" s="3">
        <v>4</v>
      </c>
      <c r="AB1057" s="97"/>
      <c r="AC1057" s="6" t="str">
        <f t="shared" si="2"/>
        <v/>
      </c>
      <c r="BE1057">
        <v>1</v>
      </c>
      <c r="BF1057" s="3" t="s">
        <v>1288</v>
      </c>
    </row>
    <row r="1058" spans="1:78">
      <c r="Z1058" s="3">
        <v>5</v>
      </c>
      <c r="AB1058" s="97"/>
      <c r="AC1058" s="6" t="str">
        <f t="shared" si="2"/>
        <v/>
      </c>
      <c r="BE1058" t="str">
        <f>IF(OR(ISNUMBER($BE$1054),$BF$1041&gt;$D$74),"",MAX($BE$1051:$BE1057)+1)</f>
        <v/>
      </c>
      <c r="BF1058" s="3" t="s">
        <v>1284</v>
      </c>
    </row>
    <row r="1059" spans="1:78">
      <c r="Z1059" s="3">
        <v>6</v>
      </c>
      <c r="AB1059" s="97"/>
      <c r="AC1059" s="6" t="str">
        <f t="shared" si="2"/>
        <v/>
      </c>
      <c r="BE1059" t="str">
        <f>IF(OR(ISNUMBER($BE$1055),$BH$1041&gt;$D$74),"",MAX($BE$1051:$BE1058)+1)</f>
        <v/>
      </c>
      <c r="BF1059" s="3" t="s">
        <v>1289</v>
      </c>
    </row>
    <row r="1060" spans="1:78">
      <c r="Z1060" s="3">
        <v>7</v>
      </c>
      <c r="AB1060" s="97"/>
      <c r="AC1060" s="6" t="str">
        <f t="shared" si="2"/>
        <v/>
      </c>
      <c r="BE1060" t="str">
        <f>IF(SUM($BI$1031:$BI$1036)&lt;SUM($BJ$1026:$BJ$1026),MAX($BE$1051:$BE1059)+1,"")</f>
        <v/>
      </c>
      <c r="BF1060" s="3" t="s">
        <v>1290</v>
      </c>
    </row>
    <row r="1061" spans="1:78">
      <c r="Z1061" s="3">
        <v>8</v>
      </c>
      <c r="AB1061" s="97"/>
      <c r="AC1061" s="6" t="str">
        <f t="shared" si="2"/>
        <v/>
      </c>
      <c r="BE1061">
        <f>IF(OR(ISNUMBER(BE1060),SUM($BG$1031:$BG$1036)&gt;=SUM($BJ$1026:$BJ$1026)),"",MAX($BE$1051:$BE1060)+1)</f>
        <v>2</v>
      </c>
      <c r="BF1061" s="3" t="s">
        <v>1285</v>
      </c>
    </row>
    <row r="1062" spans="1:78">
      <c r="Z1062" s="3">
        <v>9</v>
      </c>
      <c r="AB1062" s="99"/>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row>
    <row r="1063" spans="1:78">
      <c r="A1063" s="38"/>
      <c r="B1063" s="31"/>
      <c r="C1063" s="31"/>
      <c r="D1063" s="32"/>
      <c r="E1063" s="32"/>
      <c r="Z1063" s="3">
        <v>10</v>
      </c>
      <c r="AB1063" s="97"/>
    </row>
    <row r="1064" spans="1:78" s="34" customFormat="1">
      <c r="A1064" s="39"/>
      <c r="B1064" s="8"/>
      <c r="C1064" s="8"/>
      <c r="D1064" s="9"/>
      <c r="E1064" s="9"/>
      <c r="F1064" s="29"/>
      <c r="G1064" s="29"/>
      <c r="H1064" s="29"/>
      <c r="I1064" s="29"/>
      <c r="J1064" s="29"/>
      <c r="K1064" s="29"/>
      <c r="L1064" s="29"/>
      <c r="M1064" s="29"/>
      <c r="N1064" s="29"/>
      <c r="O1064" s="29"/>
      <c r="P1064" s="29"/>
      <c r="Q1064" s="29"/>
      <c r="R1064" s="29"/>
      <c r="S1064" s="29"/>
      <c r="T1064" s="29"/>
      <c r="U1064" s="29"/>
      <c r="V1064" s="29"/>
      <c r="W1064" s="29"/>
      <c r="X1064" s="29"/>
      <c r="Y1064" s="29"/>
      <c r="Z1064" s="29"/>
      <c r="AB1064" s="97"/>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28"/>
      <c r="BA1064" s="146"/>
      <c r="BM1064" s="33"/>
      <c r="BN1064" s="33"/>
      <c r="BO1064" s="33"/>
      <c r="BP1064" s="33"/>
      <c r="BQ1064" s="29"/>
      <c r="BR1064" s="33"/>
      <c r="BS1064" s="38"/>
      <c r="BT1064" s="38"/>
      <c r="BU1064" s="38"/>
      <c r="BV1064" s="29"/>
      <c r="BW1064" s="29"/>
      <c r="BX1064" s="29"/>
      <c r="BY1064" s="29"/>
      <c r="BZ1064" s="29"/>
    </row>
    <row r="1065" spans="1:78">
      <c r="AB1065" s="97"/>
    </row>
    <row r="1066" spans="1:78">
      <c r="AB1066" s="97"/>
    </row>
    <row r="1067" spans="1:78">
      <c r="AB1067" s="97"/>
    </row>
    <row r="1068" spans="1:78">
      <c r="AB1068" s="97"/>
    </row>
    <row r="1069" spans="1:78">
      <c r="AB1069" s="97"/>
    </row>
    <row r="1070" spans="1:78">
      <c r="AB1070" s="97"/>
    </row>
    <row r="1071" spans="1:78">
      <c r="AB1071" s="97"/>
    </row>
    <row r="1072" spans="1:78">
      <c r="AB1072" s="97"/>
    </row>
    <row r="1073" spans="28:28">
      <c r="AB1073" s="97"/>
    </row>
    <row r="1074" spans="28:28">
      <c r="AB1074" s="97"/>
    </row>
    <row r="1075" spans="28:28">
      <c r="AB1075" s="97"/>
    </row>
    <row r="1076" spans="28:28">
      <c r="AB1076" s="97"/>
    </row>
    <row r="1077" spans="28:28">
      <c r="AB1077" s="97"/>
    </row>
    <row r="1078" spans="28:28">
      <c r="AB1078" s="97"/>
    </row>
    <row r="1079" spans="28:28">
      <c r="AB1079" s="97"/>
    </row>
    <row r="1080" spans="28:28">
      <c r="AB1080" s="97"/>
    </row>
    <row r="1081" spans="28:28">
      <c r="AB1081" s="97"/>
    </row>
    <row r="1082" spans="28:28">
      <c r="AB1082" s="97"/>
    </row>
    <row r="1083" spans="28:28">
      <c r="AB1083" s="97"/>
    </row>
    <row r="1084" spans="28:28">
      <c r="AB1084" s="97"/>
    </row>
    <row r="1085" spans="28:28">
      <c r="AB1085" s="97"/>
    </row>
    <row r="1086" spans="28:28">
      <c r="AB1086" s="97"/>
    </row>
    <row r="1087" spans="28:28">
      <c r="AB1087" s="97"/>
    </row>
    <row r="1088" spans="28:28">
      <c r="AB1088" s="97"/>
    </row>
    <row r="1089" spans="28:28">
      <c r="AB1089" s="97"/>
    </row>
    <row r="1090" spans="28:28">
      <c r="AB1090" s="97"/>
    </row>
    <row r="1091" spans="28:28">
      <c r="AB1091" s="97"/>
    </row>
    <row r="1092" spans="28:28">
      <c r="AB1092" s="97"/>
    </row>
    <row r="1093" spans="28:28">
      <c r="AB1093" s="97"/>
    </row>
    <row r="1094" spans="28:28">
      <c r="AB1094" s="97"/>
    </row>
    <row r="1095" spans="28:28">
      <c r="AB1095" s="97"/>
    </row>
    <row r="1096" spans="28:28">
      <c r="AB1096" s="97"/>
    </row>
    <row r="1097" spans="28:28">
      <c r="AB1097" s="97"/>
    </row>
    <row r="1098" spans="28:28">
      <c r="AB1098" s="97"/>
    </row>
    <row r="1099" spans="28:28">
      <c r="AB1099" s="97"/>
    </row>
    <row r="1100" spans="28:28">
      <c r="AB1100" s="97"/>
    </row>
    <row r="1101" spans="28:28">
      <c r="AB1101" s="97"/>
    </row>
    <row r="1102" spans="28:28">
      <c r="AB1102" s="97"/>
    </row>
    <row r="1103" spans="28:28">
      <c r="AB1103" s="97"/>
    </row>
    <row r="1104" spans="28:28">
      <c r="AB1104" s="97"/>
    </row>
    <row r="1105" spans="28:28">
      <c r="AB1105" s="97"/>
    </row>
    <row r="1106" spans="28:28">
      <c r="AB1106" s="97"/>
    </row>
    <row r="1107" spans="28:28">
      <c r="AB1107" s="97"/>
    </row>
    <row r="1108" spans="28:28">
      <c r="AB1108" s="97"/>
    </row>
    <row r="1109" spans="28:28">
      <c r="AB1109" s="97"/>
    </row>
    <row r="1110" spans="28:28">
      <c r="AB1110" s="97"/>
    </row>
    <row r="1111" spans="28:28">
      <c r="AB1111" s="97"/>
    </row>
    <row r="1112" spans="28:28">
      <c r="AB1112" s="97"/>
    </row>
    <row r="1113" spans="28:28">
      <c r="AB1113" s="97"/>
    </row>
  </sheetData>
  <sheetProtection sheet="1" objects="1" scenarios="1"/>
  <mergeCells count="147">
    <mergeCell ref="A1:E1"/>
    <mergeCell ref="G1:Q1"/>
    <mergeCell ref="BS1:BU1"/>
    <mergeCell ref="A2:E2"/>
    <mergeCell ref="BS2:BU2"/>
    <mergeCell ref="A3:E3"/>
    <mergeCell ref="BS3:BU3"/>
    <mergeCell ref="G66:Q66"/>
    <mergeCell ref="G107:Q107"/>
    <mergeCell ref="AB860:AY860"/>
    <mergeCell ref="AB861:AY861"/>
    <mergeCell ref="AB862:AY862"/>
    <mergeCell ref="AB863:AY863"/>
    <mergeCell ref="A32:B32"/>
    <mergeCell ref="E32:E34"/>
    <mergeCell ref="A33:B33"/>
    <mergeCell ref="A34:B34"/>
    <mergeCell ref="A35:B35"/>
    <mergeCell ref="G40:Q40"/>
    <mergeCell ref="AB867:AC868"/>
    <mergeCell ref="AD867:AE868"/>
    <mergeCell ref="AF867:AG868"/>
    <mergeCell ref="AT868:AY868"/>
    <mergeCell ref="AB869:AC870"/>
    <mergeCell ref="AD869:AE870"/>
    <mergeCell ref="AF869:AG870"/>
    <mergeCell ref="AT869:AY869"/>
    <mergeCell ref="AE864:AJ864"/>
    <mergeCell ref="AT864:AY864"/>
    <mergeCell ref="AE865:AJ865"/>
    <mergeCell ref="AT865:AY865"/>
    <mergeCell ref="AE866:AJ866"/>
    <mergeCell ref="AT866:AY866"/>
    <mergeCell ref="AE876:AJ876"/>
    <mergeCell ref="AT876:AY876"/>
    <mergeCell ref="AQ880:AR880"/>
    <mergeCell ref="AT880:AY880"/>
    <mergeCell ref="AQ881:AR881"/>
    <mergeCell ref="AW881:AY881"/>
    <mergeCell ref="AB871:AC872"/>
    <mergeCell ref="AD871:AE872"/>
    <mergeCell ref="AF871:AG872"/>
    <mergeCell ref="AT871:AY871"/>
    <mergeCell ref="AT872:AY872"/>
    <mergeCell ref="AE875:AJ875"/>
    <mergeCell ref="AT875:AY875"/>
    <mergeCell ref="AQ889:AR889"/>
    <mergeCell ref="AT889:AY889"/>
    <mergeCell ref="AQ890:AR890"/>
    <mergeCell ref="AT890:AY890"/>
    <mergeCell ref="AS892:AT892"/>
    <mergeCell ref="AQ896:AR896"/>
    <mergeCell ref="AT896:AY896"/>
    <mergeCell ref="AU883:AV883"/>
    <mergeCell ref="AQ886:AR886"/>
    <mergeCell ref="AQ887:AR887"/>
    <mergeCell ref="AT887:AY887"/>
    <mergeCell ref="AQ888:AR888"/>
    <mergeCell ref="AT888:AY888"/>
    <mergeCell ref="AS901:AT901"/>
    <mergeCell ref="AU904:AV904"/>
    <mergeCell ref="AW906:AX906"/>
    <mergeCell ref="AN918:AO918"/>
    <mergeCell ref="AQ918:AY918"/>
    <mergeCell ref="AN919:AO919"/>
    <mergeCell ref="AQ919:AY919"/>
    <mergeCell ref="AQ897:AR897"/>
    <mergeCell ref="AT897:AY897"/>
    <mergeCell ref="AQ898:AR898"/>
    <mergeCell ref="AT898:AY898"/>
    <mergeCell ref="AQ899:AR899"/>
    <mergeCell ref="AT899:AY899"/>
    <mergeCell ref="AU926:AV926"/>
    <mergeCell ref="AS928:AT928"/>
    <mergeCell ref="AU928:AY928"/>
    <mergeCell ref="AV930:AW930"/>
    <mergeCell ref="AQ933:AR933"/>
    <mergeCell ref="AT933:AY933"/>
    <mergeCell ref="AN920:AO920"/>
    <mergeCell ref="AU920:AY920"/>
    <mergeCell ref="AN921:AO921"/>
    <mergeCell ref="AQ921:AY921"/>
    <mergeCell ref="AQ922:AR922"/>
    <mergeCell ref="AS924:AT924"/>
    <mergeCell ref="AV924:AY924"/>
    <mergeCell ref="AP941:AQ941"/>
    <mergeCell ref="AP942:AQ942"/>
    <mergeCell ref="AQ943:AR943"/>
    <mergeCell ref="AT943:AY943"/>
    <mergeCell ref="AQ944:AR944"/>
    <mergeCell ref="AT944:AY944"/>
    <mergeCell ref="AQ934:AR934"/>
    <mergeCell ref="AT934:AY934"/>
    <mergeCell ref="AQ935:AR935"/>
    <mergeCell ref="AT935:AY935"/>
    <mergeCell ref="AU937:AV937"/>
    <mergeCell ref="AP940:AQ940"/>
    <mergeCell ref="AD954:AY954"/>
    <mergeCell ref="AB955:AY955"/>
    <mergeCell ref="AB956:AY956"/>
    <mergeCell ref="AO959:AP959"/>
    <mergeCell ref="AQ959:AY959"/>
    <mergeCell ref="AQ960:AR960"/>
    <mergeCell ref="AQ945:AR945"/>
    <mergeCell ref="AT945:AY945"/>
    <mergeCell ref="AU946:AV946"/>
    <mergeCell ref="AW948:AX948"/>
    <mergeCell ref="AV950:AX950"/>
    <mergeCell ref="AC952:AU953"/>
    <mergeCell ref="AV953:AX953"/>
    <mergeCell ref="AQ967:AR967"/>
    <mergeCell ref="AT967:AY967"/>
    <mergeCell ref="AS969:AT969"/>
    <mergeCell ref="AU971:AV971"/>
    <mergeCell ref="AS974:AT974"/>
    <mergeCell ref="AO976:AP976"/>
    <mergeCell ref="AR976:AY976"/>
    <mergeCell ref="AQ961:AR961"/>
    <mergeCell ref="AQ962:AR962"/>
    <mergeCell ref="AT962:AY962"/>
    <mergeCell ref="AS964:AT964"/>
    <mergeCell ref="AQ966:AR966"/>
    <mergeCell ref="AT966:AY966"/>
    <mergeCell ref="AW985:AX985"/>
    <mergeCell ref="AS988:AT988"/>
    <mergeCell ref="AS989:AT989"/>
    <mergeCell ref="AS990:AT990"/>
    <mergeCell ref="AU990:AY990"/>
    <mergeCell ref="AU992:AV992"/>
    <mergeCell ref="AO977:AP977"/>
    <mergeCell ref="AR977:AY977"/>
    <mergeCell ref="AR979:AS979"/>
    <mergeCell ref="AS981:AT981"/>
    <mergeCell ref="AU981:AY981"/>
    <mergeCell ref="AU983:AV983"/>
    <mergeCell ref="AQ997:AR997"/>
    <mergeCell ref="AS997:AY997"/>
    <mergeCell ref="AS999:AT999"/>
    <mergeCell ref="AU1001:AV1001"/>
    <mergeCell ref="AX1004:AY1004"/>
    <mergeCell ref="BG1046:BI1046"/>
    <mergeCell ref="AV993:AY993"/>
    <mergeCell ref="AS994:AT994"/>
    <mergeCell ref="AV994:AY994"/>
    <mergeCell ref="AT995:AY995"/>
    <mergeCell ref="AQ996:AR996"/>
    <mergeCell ref="AT996:AY996"/>
  </mergeCells>
  <conditionalFormatting sqref="AV953:AX953">
    <cfRule type="cellIs" dxfId="0" priority="1" operator="greaterThan">
      <formula>50</formula>
    </cfRule>
  </conditionalFormatting>
  <dataValidations count="17">
    <dataValidation type="list" allowBlank="1" showInputMessage="1" showErrorMessage="1" sqref="D101" xr:uid="{8FC910F7-4D13-4128-A8DD-77CAED1507FF}">
      <formula1>$BK$2:$BK$3</formula1>
    </dataValidation>
    <dataValidation type="list" allowBlank="1" showInputMessage="1" showErrorMessage="1" sqref="D4" xr:uid="{5A6A7EAE-42D9-47B9-8975-A3DC4021CEEA}">
      <formula1>$BL$2:$BL$3</formula1>
    </dataValidation>
    <dataValidation allowBlank="1" showInputMessage="1" showErrorMessage="1" promptTitle="Field measurements." prompt="It is recommended you enter the date of the field measurements here." sqref="E66:E67" xr:uid="{70C129D7-C19D-4177-960E-8A3569C24318}"/>
    <dataValidation allowBlank="1" showInputMessage="1" showErrorMessage="1" promptTitle="Field measurements." prompt="It is recommended you enter the name (or initials) of the person who conducted the field measurements here." sqref="E65" xr:uid="{E28B9837-751E-4ECA-8CD6-BD6665D7C7A5}"/>
    <dataValidation type="list" allowBlank="1" showInputMessage="1" showErrorMessage="1" errorTitle="Operating Agency" error="Please select an agency from the list." sqref="D9" xr:uid="{2FF41A4A-B79B-4E4E-B317-A5822B2DBAAA}">
      <formula1>$BP$2:$BP$5</formula1>
    </dataValidation>
    <dataValidation type="list" showInputMessage="1" showErrorMessage="1" errorTitle="Design Vehicle" error="Select from list." sqref="D36" xr:uid="{6ADD6F98-C038-4204-BB10-D289F8344496}">
      <formula1>$BS$8:$BS$23</formula1>
    </dataValidation>
    <dataValidation type="decimal" operator="greaterThanOrEqual" allowBlank="1" showInputMessage="1" showErrorMessage="1" errorTitle="MULTIPLIERS AND PROPORTIONS" error="Value must be greater than zero (0)." sqref="D100" xr:uid="{2C7C5528-8969-43A0-AED5-01DAF262CDEE}">
      <formula1>0</formula1>
    </dataValidation>
    <dataValidation type="list" allowBlank="1" showInputMessage="1" showErrorMessage="1" errorTitle="COUNTY" error="Please select a Minnesota county from the list." sqref="D7" xr:uid="{7B5D3E69-2C83-4B36-8C9E-8264183AC74F}">
      <formula1>$BN$2:$BN$91</formula1>
    </dataValidation>
    <dataValidation type="list" allowBlank="1" showInputMessage="1" showErrorMessage="1" errorTitle="CONTROLLER TYPE" error="Please select a controller type from the list." sqref="D35" xr:uid="{7B8F60CE-64A6-4657-BD55-50DEC8525533}">
      <formula1>$BR$2:$BR$8</formula1>
    </dataValidation>
    <dataValidation type="list" allowBlank="1" showInputMessage="1" showErrorMessage="1" errorTitle="NORTH ARROW DIRECTION" error="From the list, please select where north_x000a_is located relative to the drawing.  Note_x000a_the location of the railroad tracks." sqref="D32" xr:uid="{565D79BB-93FB-42FC-86A9-AF3FDD06472F}">
      <formula1>$BQ$2:$BQ$9</formula1>
    </dataValidation>
    <dataValidation type="list" allowBlank="1" showInputMessage="1" showErrorMessage="1" errorTitle="MN/DOT DISTRICT" error="Please select a Mn/DOT District from the list." sqref="D8" xr:uid="{E3DEF79D-6512-4DF2-A856-7A5B96225FE2}">
      <formula1>$BO$2:$BO$9</formula1>
    </dataValidation>
    <dataValidation type="list" allowBlank="1" showInputMessage="1" showErrorMessage="1" errorTitle="CITY" error="Please select a Minnesota city from the list." sqref="D6" xr:uid="{DA20C424-4811-4C6D-8F02-1FF9BF9C9ACB}">
      <formula1>$BM$2:$BM$858</formula1>
    </dataValidation>
    <dataValidation type="whole" operator="greaterThanOrEqual" allowBlank="1" showInputMessage="1" showErrorMessage="1" errorTitle="DISTANCES AND LENGTHS" error="Value must be greater than or equal to zero (0)." sqref="D94 D65:D68" xr:uid="{F1FC9935-B9DA-4EEB-819A-376A124406A8}">
      <formula1>0</formula1>
    </dataValidation>
    <dataValidation type="decimal" operator="greaterThanOrEqual" allowBlank="1" showInputMessage="1" showErrorMessage="1" errorTitle="TIMINGS" error="Time cannot be less than zero (0)." sqref="D92:D93 D38:D39 D41:D44 D71 D74 D96:D97 D46:D49 D76:D78" xr:uid="{61EF043A-CC47-4C17-B41E-54347FF8AAB5}">
      <formula1>0</formula1>
    </dataValidation>
    <dataValidation type="decimal" operator="greaterThan" allowBlank="1" showInputMessage="1" showErrorMessage="1" errorTitle="TIMINGS" error="Time cannot be less than zero (0)." sqref="D75" xr:uid="{67E89B1A-4B09-4646-9C75-1E869F24106D}">
      <formula1>0</formula1>
    </dataValidation>
    <dataValidation allowBlank="1" showInputMessage="1" showErrorMessage="1" promptTitle="COMPLETED BY" prompt="Please enter your name or other identifier." sqref="D10" xr:uid="{2281B97E-E3DA-4702-BEF4-10F19B67B963}"/>
    <dataValidation type="date" operator="greaterThan" allowBlank="1" showInputMessage="1" showErrorMessage="1" errorTitle="DATE OF FORM PREPARATION" error="Please enter a valid month, date, and year no earlier than 1990." sqref="D5" xr:uid="{7B95263D-20E6-4840-9D2C-9146894B630C}">
      <formula1>32873</formula1>
    </dataValidation>
  </dataValidations>
  <pageMargins left="0.65" right="0.8" top="0.7" bottom="1" header="0.45" footer="0.5"/>
  <pageSetup orientation="portrait" r:id="rId1"/>
  <headerFooter alignWithMargins="0">
    <oddHeader>&amp;R&amp;8Version 12-22-21</oddHeader>
    <oddFooter>&amp;C&amp;8Page &amp;P</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Y804"/>
  <sheetViews>
    <sheetView topLeftCell="A25" zoomScaleNormal="100" workbookViewId="0">
      <selection activeCell="A72" sqref="A72:AF72"/>
    </sheetView>
  </sheetViews>
  <sheetFormatPr defaultRowHeight="12.75"/>
  <cols>
    <col min="1" max="32" width="3.140625" style="1" customWidth="1"/>
    <col min="45" max="45" width="6.42578125" style="138" bestFit="1" customWidth="1"/>
    <col min="46" max="46" width="15.42578125" style="138" bestFit="1" customWidth="1"/>
    <col min="47" max="47" width="14.85546875" style="138" bestFit="1" customWidth="1"/>
    <col min="48" max="48" width="14" style="138" bestFit="1" customWidth="1"/>
    <col min="49" max="49" width="12.42578125" style="138" bestFit="1" customWidth="1"/>
    <col min="50" max="50" width="11.5703125" style="138" bestFit="1" customWidth="1"/>
  </cols>
  <sheetData>
    <row r="1" spans="1:50" ht="30" customHeight="1">
      <c r="A1" s="422" t="s">
        <v>1179</v>
      </c>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row>
    <row r="2" spans="1:50" ht="16.5" thickBot="1">
      <c r="A2" s="261" t="s">
        <v>1211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row>
    <row r="3" spans="1:50">
      <c r="A3" s="101"/>
      <c r="B3" s="102"/>
      <c r="C3" s="102"/>
      <c r="D3" s="102"/>
      <c r="E3" s="102"/>
      <c r="F3" s="102"/>
      <c r="G3" s="268" t="s">
        <v>1090</v>
      </c>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9"/>
      <c r="AS3" s="144" t="s">
        <v>1091</v>
      </c>
      <c r="AT3" s="144" t="s">
        <v>1092</v>
      </c>
      <c r="AU3" s="145" t="s">
        <v>1093</v>
      </c>
      <c r="AV3" s="145" t="s">
        <v>1094</v>
      </c>
      <c r="AW3" s="144" t="s">
        <v>1095</v>
      </c>
      <c r="AX3" s="144" t="s">
        <v>1096</v>
      </c>
    </row>
    <row r="4" spans="1:50">
      <c r="A4" s="104"/>
      <c r="B4"/>
      <c r="C4"/>
      <c r="D4"/>
      <c r="E4"/>
      <c r="F4"/>
      <c r="G4" s="265" t="s">
        <v>1097</v>
      </c>
      <c r="H4" s="266"/>
      <c r="I4" s="266"/>
      <c r="J4" s="266"/>
      <c r="K4" s="266"/>
      <c r="L4" s="266"/>
      <c r="M4" s="266"/>
      <c r="N4" s="266"/>
      <c r="O4" s="266"/>
      <c r="P4" s="266"/>
      <c r="Q4" s="267"/>
      <c r="R4" s="265" t="s">
        <v>1098</v>
      </c>
      <c r="S4" s="266"/>
      <c r="T4" s="266"/>
      <c r="U4" s="266"/>
      <c r="V4" s="266"/>
      <c r="W4" s="266"/>
      <c r="X4" s="267"/>
      <c r="Y4" s="265" t="s">
        <v>1099</v>
      </c>
      <c r="Z4" s="266"/>
      <c r="AA4" s="266"/>
      <c r="AB4" s="266"/>
      <c r="AC4" s="266"/>
      <c r="AD4" s="266"/>
      <c r="AE4" s="266"/>
      <c r="AF4" s="273"/>
      <c r="AS4" s="140" t="s">
        <v>1100</v>
      </c>
      <c r="AT4" s="140" t="s">
        <v>1101</v>
      </c>
      <c r="AU4" s="142" t="s">
        <v>1102</v>
      </c>
      <c r="AV4" s="142" t="s">
        <v>1103</v>
      </c>
      <c r="AW4" s="140" t="s">
        <v>1104</v>
      </c>
      <c r="AX4" s="140" t="s">
        <v>1103</v>
      </c>
    </row>
    <row r="5" spans="1:50">
      <c r="A5" s="104"/>
      <c r="B5"/>
      <c r="C5"/>
      <c r="D5"/>
      <c r="E5"/>
      <c r="F5"/>
      <c r="G5" s="270" t="e">
        <f>IF(LEN(#REF!)&gt;0,#REF!,"")</f>
        <v>#REF!</v>
      </c>
      <c r="H5" s="271"/>
      <c r="I5" s="271"/>
      <c r="J5" s="271"/>
      <c r="K5" s="271"/>
      <c r="L5" s="271"/>
      <c r="M5" s="271"/>
      <c r="N5" s="271"/>
      <c r="O5" s="271"/>
      <c r="P5" s="271"/>
      <c r="Q5" s="272"/>
      <c r="R5" s="270" t="e">
        <f>IF(LEN(#REF!)&gt;0,#REF!,"")</f>
        <v>#REF!</v>
      </c>
      <c r="S5" s="271"/>
      <c r="T5" s="271"/>
      <c r="U5" s="271"/>
      <c r="V5" s="271"/>
      <c r="W5" s="271"/>
      <c r="X5" s="272"/>
      <c r="Y5" s="270" t="e">
        <f>IF(LEN(#REF!)&gt;0,#REF!,"")</f>
        <v>#REF!</v>
      </c>
      <c r="Z5" s="271"/>
      <c r="AA5" s="271"/>
      <c r="AB5" s="271"/>
      <c r="AC5" s="271"/>
      <c r="AD5" s="271"/>
      <c r="AE5" s="271"/>
      <c r="AF5" s="409"/>
      <c r="AS5" s="140" t="s">
        <v>6</v>
      </c>
      <c r="AT5" s="141" t="s">
        <v>1105</v>
      </c>
      <c r="AU5" s="143" t="s">
        <v>1106</v>
      </c>
      <c r="AV5" s="142" t="s">
        <v>1107</v>
      </c>
      <c r="AW5" s="140" t="s">
        <v>1108</v>
      </c>
      <c r="AX5" s="140" t="s">
        <v>1107</v>
      </c>
    </row>
    <row r="6" spans="1:50">
      <c r="A6" s="104"/>
      <c r="B6"/>
      <c r="C6"/>
      <c r="D6"/>
      <c r="E6"/>
      <c r="F6"/>
      <c r="G6" s="265" t="s">
        <v>1109</v>
      </c>
      <c r="H6" s="266"/>
      <c r="I6" s="266"/>
      <c r="J6" s="266"/>
      <c r="K6" s="266"/>
      <c r="L6" s="266"/>
      <c r="M6" s="266"/>
      <c r="N6" s="266"/>
      <c r="O6" s="266"/>
      <c r="P6" s="266"/>
      <c r="Q6" s="266"/>
      <c r="R6" s="266"/>
      <c r="S6" s="266"/>
      <c r="T6" s="266"/>
      <c r="U6" s="266"/>
      <c r="V6" s="266"/>
      <c r="W6" s="266"/>
      <c r="X6" s="267"/>
      <c r="Y6" s="265" t="s">
        <v>1110</v>
      </c>
      <c r="Z6" s="266"/>
      <c r="AA6" s="266"/>
      <c r="AB6" s="266"/>
      <c r="AC6" s="266"/>
      <c r="AD6" s="266"/>
      <c r="AE6" s="266"/>
      <c r="AF6" s="273"/>
      <c r="AS6" s="141" t="s">
        <v>5</v>
      </c>
      <c r="AV6" s="143" t="s">
        <v>1111</v>
      </c>
      <c r="AW6" s="140" t="s">
        <v>1112</v>
      </c>
      <c r="AX6" s="140" t="s">
        <v>1113</v>
      </c>
    </row>
    <row r="7" spans="1:50">
      <c r="A7" s="104"/>
      <c r="B7"/>
      <c r="C7"/>
      <c r="D7"/>
      <c r="E7"/>
      <c r="F7"/>
      <c r="G7" s="270" t="e">
        <f>IF(LEN(#REF!)&gt;0,#REF!,"")&amp;IF(AND(LEN(#REF!)&gt;0,LEN(#REF!)&gt;0)," &amp; ","")&amp;IF(LEN(#REF!)&gt;0,#REF!,"")</f>
        <v>#REF!</v>
      </c>
      <c r="H7" s="413"/>
      <c r="I7" s="413"/>
      <c r="J7" s="413"/>
      <c r="K7" s="413"/>
      <c r="L7" s="413"/>
      <c r="M7" s="413"/>
      <c r="N7" s="413"/>
      <c r="O7" s="413"/>
      <c r="P7" s="413"/>
      <c r="Q7" s="413"/>
      <c r="R7" s="413"/>
      <c r="S7" s="413"/>
      <c r="T7" s="413"/>
      <c r="U7" s="413"/>
      <c r="V7" s="413"/>
      <c r="W7" s="413"/>
      <c r="X7" s="414"/>
      <c r="Y7" s="417" t="e">
        <f>IF(LEN(#REF!)&gt;0,#REF!,"")</f>
        <v>#REF!</v>
      </c>
      <c r="Z7" s="217"/>
      <c r="AA7" s="217"/>
      <c r="AB7" s="217"/>
      <c r="AC7" s="217"/>
      <c r="AD7" s="217"/>
      <c r="AE7" s="217"/>
      <c r="AF7" s="418"/>
      <c r="AW7" s="140" t="s">
        <v>1114</v>
      </c>
      <c r="AX7" s="141" t="s">
        <v>1111</v>
      </c>
    </row>
    <row r="8" spans="1:50">
      <c r="A8" s="104"/>
      <c r="B8"/>
      <c r="C8"/>
      <c r="D8"/>
      <c r="E8"/>
      <c r="F8"/>
      <c r="G8" s="265" t="s">
        <v>1115</v>
      </c>
      <c r="H8" s="266"/>
      <c r="I8" s="266"/>
      <c r="J8" s="266"/>
      <c r="K8" s="266"/>
      <c r="L8" s="266"/>
      <c r="M8" s="266"/>
      <c r="N8" s="266"/>
      <c r="O8" s="266"/>
      <c r="P8" s="266"/>
      <c r="Q8" s="266"/>
      <c r="R8" s="266"/>
      <c r="S8" s="267"/>
      <c r="T8" s="415" t="s">
        <v>1116</v>
      </c>
      <c r="U8" s="220"/>
      <c r="V8" s="220"/>
      <c r="W8" s="220"/>
      <c r="X8" s="220"/>
      <c r="Y8" s="266"/>
      <c r="Z8" s="266"/>
      <c r="AA8" s="266"/>
      <c r="AB8" s="266"/>
      <c r="AC8" s="266"/>
      <c r="AD8" s="266"/>
      <c r="AE8" s="266"/>
      <c r="AF8" s="273"/>
      <c r="AW8" s="141" t="s">
        <v>1117</v>
      </c>
    </row>
    <row r="9" spans="1:50" ht="13.5" thickBot="1">
      <c r="A9" s="105"/>
      <c r="B9" s="106"/>
      <c r="C9" s="106"/>
      <c r="D9" s="106"/>
      <c r="E9" s="106"/>
      <c r="F9" s="106"/>
      <c r="G9" s="410" t="e">
        <f>IF(LEN(#REF!)&gt;0,#REF!,"")</f>
        <v>#REF!</v>
      </c>
      <c r="H9" s="411"/>
      <c r="I9" s="411"/>
      <c r="J9" s="411"/>
      <c r="K9" s="411"/>
      <c r="L9" s="411"/>
      <c r="M9" s="411"/>
      <c r="N9" s="411"/>
      <c r="O9" s="411"/>
      <c r="P9" s="411"/>
      <c r="Q9" s="411"/>
      <c r="R9" s="411"/>
      <c r="S9" s="412"/>
      <c r="T9" s="410" t="e">
        <f>IF(LEN(#REF!)&gt;0,#REF!,"")</f>
        <v>#REF!</v>
      </c>
      <c r="U9" s="411"/>
      <c r="V9" s="411"/>
      <c r="W9" s="411"/>
      <c r="X9" s="411"/>
      <c r="Y9" s="411"/>
      <c r="Z9" s="411"/>
      <c r="AA9" s="411"/>
      <c r="AB9" s="411"/>
      <c r="AC9" s="411"/>
      <c r="AD9" s="411"/>
      <c r="AE9" s="411"/>
      <c r="AF9" s="416"/>
    </row>
    <row r="10" spans="1:50">
      <c r="A10" s="262" t="s">
        <v>1175</v>
      </c>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4"/>
    </row>
    <row r="11" spans="1:50">
      <c r="A11" s="252" t="s">
        <v>1118</v>
      </c>
      <c r="B11" s="253"/>
      <c r="C11" s="253"/>
      <c r="D11" s="253"/>
      <c r="E11" s="253"/>
      <c r="F11" s="253"/>
      <c r="G11" s="253"/>
      <c r="H11" s="253"/>
      <c r="I11" s="253"/>
      <c r="J11" s="253"/>
      <c r="K11" s="254"/>
      <c r="L11" s="255" t="s">
        <v>1174</v>
      </c>
      <c r="M11" s="253"/>
      <c r="N11" s="253"/>
      <c r="O11" s="253"/>
      <c r="P11" s="253"/>
      <c r="Q11" s="253"/>
      <c r="R11" s="253"/>
      <c r="S11" s="253"/>
      <c r="T11" s="253"/>
      <c r="U11" s="254"/>
      <c r="V11" s="255" t="s">
        <v>1119</v>
      </c>
      <c r="W11" s="253"/>
      <c r="X11" s="253"/>
      <c r="Y11" s="253"/>
      <c r="Z11" s="253"/>
      <c r="AA11" s="253"/>
      <c r="AB11" s="253"/>
      <c r="AC11" s="253"/>
      <c r="AD11" s="253"/>
      <c r="AE11" s="253"/>
      <c r="AF11" s="256"/>
      <c r="AG11" s="107"/>
      <c r="AH11" s="107"/>
      <c r="AI11" s="107"/>
      <c r="AJ11" s="107"/>
      <c r="AK11" s="107"/>
      <c r="AL11" s="107"/>
      <c r="AM11" s="107"/>
      <c r="AN11" s="107"/>
      <c r="AO11" s="107"/>
      <c r="AP11" s="107"/>
      <c r="AQ11" s="107"/>
    </row>
    <row r="12" spans="1:50" ht="13.5" thickBot="1">
      <c r="A12" s="257" t="e">
        <f>"Vehicle: "&amp;IF(LEN(#REF!)&gt;0,#REF!,"")</f>
        <v>#REF!</v>
      </c>
      <c r="B12" s="258"/>
      <c r="C12" s="258"/>
      <c r="D12" s="258"/>
      <c r="E12" s="258"/>
      <c r="F12" s="258" t="e">
        <f>"Pedestrian: "&amp;IF(LEN(#REF!)&gt;0,#REF!,"")</f>
        <v>#REF!</v>
      </c>
      <c r="G12" s="258"/>
      <c r="H12" s="258"/>
      <c r="I12" s="258"/>
      <c r="J12" s="258"/>
      <c r="K12" s="258"/>
      <c r="L12" s="259" t="e">
        <f>IF(LEN(#REF!)=0,"",#REF!)</f>
        <v>#REF!</v>
      </c>
      <c r="M12" s="259"/>
      <c r="N12" s="259"/>
      <c r="O12" s="259"/>
      <c r="P12" s="259"/>
      <c r="Q12" s="259"/>
      <c r="R12" s="259"/>
      <c r="S12" s="259"/>
      <c r="T12" s="259"/>
      <c r="U12" s="259"/>
      <c r="V12" s="259" t="e">
        <f>IF(LEN(#REF!)=0,"",#REF!)</f>
        <v>#REF!</v>
      </c>
      <c r="W12" s="259"/>
      <c r="X12" s="259"/>
      <c r="Y12" s="259"/>
      <c r="Z12" s="259"/>
      <c r="AA12" s="259"/>
      <c r="AB12" s="259"/>
      <c r="AC12" s="259"/>
      <c r="AD12" s="259"/>
      <c r="AE12" s="259"/>
      <c r="AF12" s="260"/>
      <c r="AG12" s="107"/>
      <c r="AH12" s="107"/>
      <c r="AI12" s="107"/>
      <c r="AJ12" s="107"/>
      <c r="AK12" s="107"/>
      <c r="AL12" s="107"/>
      <c r="AM12" s="107"/>
      <c r="AN12" s="107"/>
      <c r="AO12" s="107"/>
      <c r="AP12" s="107"/>
      <c r="AQ12" s="107"/>
    </row>
    <row r="13" spans="1:50" ht="13.5" thickBot="1">
      <c r="A13" s="274" t="s">
        <v>1197</v>
      </c>
      <c r="B13" s="275"/>
      <c r="C13" s="275"/>
      <c r="D13" s="275"/>
      <c r="E13" s="275"/>
      <c r="F13" s="275"/>
      <c r="G13" s="275"/>
      <c r="H13" s="275"/>
      <c r="I13" s="275"/>
      <c r="J13" s="275"/>
      <c r="K13" s="275"/>
      <c r="L13" s="275"/>
      <c r="M13" s="275"/>
      <c r="N13" s="275"/>
      <c r="O13" s="275"/>
      <c r="P13" s="275"/>
      <c r="Q13" s="281" t="s">
        <v>1198</v>
      </c>
      <c r="R13" s="282"/>
      <c r="S13" s="282"/>
      <c r="T13" s="282"/>
      <c r="U13" s="282"/>
      <c r="V13" s="282"/>
      <c r="W13" s="282"/>
      <c r="X13" s="282"/>
      <c r="Y13" s="282"/>
      <c r="Z13" s="282"/>
      <c r="AA13" s="282"/>
      <c r="AB13" s="282"/>
      <c r="AC13" s="282"/>
      <c r="AD13" s="282"/>
      <c r="AE13" s="282"/>
      <c r="AF13" s="283"/>
    </row>
    <row r="14" spans="1:50">
      <c r="A14" s="293" t="s">
        <v>1120</v>
      </c>
      <c r="B14" s="280"/>
      <c r="C14" s="280"/>
      <c r="D14" s="280"/>
      <c r="E14" s="280"/>
      <c r="F14" s="280"/>
      <c r="G14" s="280"/>
      <c r="H14" s="294"/>
      <c r="I14" s="279" t="s">
        <v>1212</v>
      </c>
      <c r="J14" s="280"/>
      <c r="K14" s="280"/>
      <c r="L14" s="280"/>
      <c r="M14" s="280"/>
      <c r="N14" s="280"/>
      <c r="O14" s="280"/>
      <c r="P14" s="280"/>
      <c r="Q14" s="293" t="s">
        <v>1121</v>
      </c>
      <c r="R14" s="280"/>
      <c r="S14" s="280"/>
      <c r="T14" s="280"/>
      <c r="U14" s="280"/>
      <c r="V14" s="280"/>
      <c r="W14" s="280"/>
      <c r="X14" s="294"/>
      <c r="Y14" s="279" t="s">
        <v>1122</v>
      </c>
      <c r="Z14" s="280"/>
      <c r="AA14" s="280"/>
      <c r="AB14" s="280"/>
      <c r="AC14" s="280"/>
      <c r="AD14" s="280"/>
      <c r="AE14" s="280"/>
      <c r="AF14" s="295"/>
    </row>
    <row r="15" spans="1:50" ht="12.75" customHeight="1">
      <c r="A15" s="284" t="e">
        <f>IF(#REF!,AT4,AT5)</f>
        <v>#REF!</v>
      </c>
      <c r="B15" s="285"/>
      <c r="C15" s="285"/>
      <c r="D15" s="285"/>
      <c r="E15" s="285"/>
      <c r="F15" s="285"/>
      <c r="G15" s="285"/>
      <c r="H15" s="286"/>
      <c r="I15" s="425" t="s">
        <v>1107</v>
      </c>
      <c r="J15" s="426"/>
      <c r="K15" s="426"/>
      <c r="L15" s="426"/>
      <c r="M15" s="426"/>
      <c r="N15" s="426"/>
      <c r="O15" s="426"/>
      <c r="P15" s="426"/>
      <c r="Q15" s="284" t="e">
        <f>IF(LEN(#REF!)=0,"",#REF!)</f>
        <v>#REF!</v>
      </c>
      <c r="R15" s="285"/>
      <c r="S15" s="285"/>
      <c r="T15" s="285"/>
      <c r="U15" s="285"/>
      <c r="V15" s="285"/>
      <c r="W15" s="285"/>
      <c r="X15" s="286"/>
      <c r="Y15" s="425" t="s">
        <v>1102</v>
      </c>
      <c r="Z15" s="426"/>
      <c r="AA15" s="426"/>
      <c r="AB15" s="426"/>
      <c r="AC15" s="426"/>
      <c r="AD15" s="426"/>
      <c r="AE15" s="426"/>
      <c r="AF15" s="432"/>
    </row>
    <row r="16" spans="1:50">
      <c r="A16" s="276" t="s">
        <v>1123</v>
      </c>
      <c r="B16" s="277"/>
      <c r="C16" s="277"/>
      <c r="D16" s="277"/>
      <c r="E16" s="277"/>
      <c r="F16" s="277"/>
      <c r="G16" s="277"/>
      <c r="H16" s="277"/>
      <c r="I16" s="277"/>
      <c r="J16" s="277"/>
      <c r="K16" s="277"/>
      <c r="L16" s="277"/>
      <c r="M16" s="277"/>
      <c r="N16" s="277"/>
      <c r="O16" s="277"/>
      <c r="P16" s="277"/>
      <c r="Q16" s="265" t="s">
        <v>1124</v>
      </c>
      <c r="R16" s="266"/>
      <c r="S16" s="266"/>
      <c r="T16" s="266"/>
      <c r="U16" s="266"/>
      <c r="V16" s="266"/>
      <c r="W16" s="266"/>
      <c r="X16" s="267"/>
      <c r="Y16" s="265" t="s">
        <v>1258</v>
      </c>
      <c r="Z16" s="266"/>
      <c r="AA16" s="266"/>
      <c r="AB16" s="266"/>
      <c r="AC16" s="266"/>
      <c r="AD16" s="266"/>
      <c r="AE16" s="266"/>
      <c r="AF16" s="273"/>
    </row>
    <row r="17" spans="1:50">
      <c r="A17" s="431" t="s">
        <v>1236</v>
      </c>
      <c r="B17" s="426"/>
      <c r="C17" s="426"/>
      <c r="D17" s="426"/>
      <c r="E17" s="426"/>
      <c r="F17" s="426"/>
      <c r="G17" s="426"/>
      <c r="H17" s="426"/>
      <c r="I17" s="426"/>
      <c r="J17" s="426"/>
      <c r="K17" s="426"/>
      <c r="L17" s="426"/>
      <c r="M17" s="426"/>
      <c r="N17" s="426"/>
      <c r="O17" s="426"/>
      <c r="P17" s="426"/>
      <c r="Q17" s="427" t="s">
        <v>1103</v>
      </c>
      <c r="R17" s="428"/>
      <c r="S17" s="428"/>
      <c r="T17" s="428"/>
      <c r="U17" s="428"/>
      <c r="V17" s="428"/>
      <c r="W17" s="428"/>
      <c r="X17" s="429"/>
      <c r="Y17" s="427" t="s">
        <v>1103</v>
      </c>
      <c r="Z17" s="428"/>
      <c r="AA17" s="428"/>
      <c r="AB17" s="428"/>
      <c r="AC17" s="428"/>
      <c r="AD17" s="428"/>
      <c r="AE17" s="428"/>
      <c r="AF17" s="430"/>
    </row>
    <row r="18" spans="1:50">
      <c r="A18" s="276" t="s">
        <v>1125</v>
      </c>
      <c r="B18" s="277"/>
      <c r="C18" s="277"/>
      <c r="D18" s="277"/>
      <c r="E18" s="277"/>
      <c r="F18" s="277"/>
      <c r="G18" s="277"/>
      <c r="H18" s="298"/>
      <c r="I18" s="299" t="s">
        <v>1126</v>
      </c>
      <c r="J18" s="277"/>
      <c r="K18" s="277"/>
      <c r="L18" s="277"/>
      <c r="M18" s="277"/>
      <c r="N18" s="277"/>
      <c r="O18" s="277"/>
      <c r="P18" s="277"/>
      <c r="Q18" s="276" t="s">
        <v>1259</v>
      </c>
      <c r="R18" s="277"/>
      <c r="S18" s="277"/>
      <c r="T18" s="277"/>
      <c r="U18" s="277"/>
      <c r="V18" s="277"/>
      <c r="W18" s="277"/>
      <c r="X18" s="277"/>
      <c r="Y18" s="277"/>
      <c r="Z18" s="277"/>
      <c r="AA18" s="277"/>
      <c r="AB18" s="277"/>
      <c r="AC18" s="277"/>
      <c r="AD18" s="277"/>
      <c r="AE18" s="277"/>
      <c r="AF18" s="278"/>
    </row>
    <row r="19" spans="1:50">
      <c r="A19" s="435">
        <v>30</v>
      </c>
      <c r="B19" s="428"/>
      <c r="C19" s="428"/>
      <c r="D19" s="428"/>
      <c r="E19" s="428"/>
      <c r="F19" s="428"/>
      <c r="G19" s="428"/>
      <c r="H19" s="429"/>
      <c r="I19" s="427">
        <v>1</v>
      </c>
      <c r="J19" s="428"/>
      <c r="K19" s="428"/>
      <c r="L19" s="428"/>
      <c r="M19" s="428"/>
      <c r="N19" s="428"/>
      <c r="O19" s="428"/>
      <c r="P19" s="428"/>
      <c r="Q19" s="436"/>
      <c r="R19" s="437"/>
      <c r="S19" s="437"/>
      <c r="T19" s="437"/>
      <c r="U19" s="437"/>
      <c r="V19" s="437"/>
      <c r="W19" s="437"/>
      <c r="X19" s="437"/>
      <c r="Y19" s="437"/>
      <c r="Z19" s="437"/>
      <c r="AA19" s="437"/>
      <c r="AB19" s="437"/>
      <c r="AC19" s="437"/>
      <c r="AD19" s="437"/>
      <c r="AE19" s="437"/>
      <c r="AF19" s="438"/>
    </row>
    <row r="20" spans="1:50">
      <c r="A20" s="276" t="s">
        <v>1127</v>
      </c>
      <c r="B20" s="277"/>
      <c r="C20" s="277"/>
      <c r="D20" s="277"/>
      <c r="E20" s="277"/>
      <c r="F20" s="277"/>
      <c r="G20" s="277"/>
      <c r="H20" s="277"/>
      <c r="I20" s="277"/>
      <c r="J20" s="277"/>
      <c r="K20" s="277"/>
      <c r="L20" s="277"/>
      <c r="M20" s="277"/>
      <c r="N20" s="277"/>
      <c r="O20" s="277"/>
      <c r="P20" s="277"/>
      <c r="Q20" s="304" t="s">
        <v>1128</v>
      </c>
      <c r="R20" s="305"/>
      <c r="S20" s="305"/>
      <c r="T20" s="305"/>
      <c r="U20" s="305"/>
      <c r="V20" s="305"/>
      <c r="W20" s="305"/>
      <c r="X20" s="305"/>
      <c r="Y20" s="305"/>
      <c r="Z20" s="305"/>
      <c r="AA20" s="305"/>
      <c r="AB20" s="305"/>
      <c r="AC20" s="305"/>
      <c r="AD20" s="305"/>
      <c r="AE20" s="305"/>
      <c r="AF20" s="306"/>
    </row>
    <row r="21" spans="1:50">
      <c r="A21" s="435">
        <v>2</v>
      </c>
      <c r="B21" s="428"/>
      <c r="C21" s="428"/>
      <c r="D21" s="428"/>
      <c r="E21" s="428"/>
      <c r="F21" s="428"/>
      <c r="G21" s="428"/>
      <c r="H21" s="428"/>
      <c r="I21" s="428"/>
      <c r="J21" s="428"/>
      <c r="K21" s="428"/>
      <c r="L21" s="428"/>
      <c r="M21" s="428"/>
      <c r="N21" s="428"/>
      <c r="O21" s="428"/>
      <c r="P21" s="428"/>
      <c r="Q21" s="435" t="s">
        <v>1103</v>
      </c>
      <c r="R21" s="428"/>
      <c r="S21" s="428"/>
      <c r="T21" s="428"/>
      <c r="U21" s="428"/>
      <c r="V21" s="428"/>
      <c r="W21" s="428"/>
      <c r="X21" s="428"/>
      <c r="Y21" s="428"/>
      <c r="Z21" s="428"/>
      <c r="AA21" s="428"/>
      <c r="AB21" s="428"/>
      <c r="AC21" s="428"/>
      <c r="AD21" s="428"/>
      <c r="AE21" s="428"/>
      <c r="AF21" s="430"/>
    </row>
    <row r="22" spans="1:50">
      <c r="A22" s="300" t="s">
        <v>1193</v>
      </c>
      <c r="B22" s="266"/>
      <c r="C22" s="266"/>
      <c r="D22" s="266"/>
      <c r="E22" s="266"/>
      <c r="F22" s="266"/>
      <c r="G22" s="266"/>
      <c r="H22" s="266"/>
      <c r="I22" s="266"/>
      <c r="J22" s="266"/>
      <c r="K22" s="266"/>
      <c r="L22" s="266"/>
      <c r="M22" s="266"/>
      <c r="N22" s="266"/>
      <c r="O22" s="266"/>
      <c r="P22" s="266"/>
      <c r="Q22" s="304" t="s">
        <v>1129</v>
      </c>
      <c r="R22" s="305"/>
      <c r="S22" s="305"/>
      <c r="T22" s="305"/>
      <c r="U22" s="305"/>
      <c r="V22" s="305"/>
      <c r="W22" s="305"/>
      <c r="X22" s="305"/>
      <c r="Y22" s="305"/>
      <c r="Z22" s="305"/>
      <c r="AA22" s="305"/>
      <c r="AB22" s="305"/>
      <c r="AC22" s="305"/>
      <c r="AD22" s="305"/>
      <c r="AE22" s="305"/>
      <c r="AF22" s="306"/>
    </row>
    <row r="23" spans="1:50">
      <c r="A23" s="433">
        <v>34229</v>
      </c>
      <c r="B23" s="434"/>
      <c r="C23" s="434"/>
      <c r="D23" s="434"/>
      <c r="E23" s="434"/>
      <c r="F23" s="434"/>
      <c r="G23" s="434"/>
      <c r="H23" s="434"/>
      <c r="I23" s="434"/>
      <c r="J23" s="434"/>
      <c r="K23" s="434"/>
      <c r="L23" s="434"/>
      <c r="M23" s="434"/>
      <c r="N23" s="434"/>
      <c r="O23" s="434"/>
      <c r="P23" s="434"/>
      <c r="Q23" s="435" t="s">
        <v>1111</v>
      </c>
      <c r="R23" s="428"/>
      <c r="S23" s="428"/>
      <c r="T23" s="428"/>
      <c r="U23" s="428"/>
      <c r="V23" s="428"/>
      <c r="W23" s="428"/>
      <c r="X23" s="428"/>
      <c r="Y23" s="428"/>
      <c r="Z23" s="428"/>
      <c r="AA23" s="428"/>
      <c r="AB23" s="428"/>
      <c r="AC23" s="428"/>
      <c r="AD23" s="428"/>
      <c r="AE23" s="428"/>
      <c r="AF23" s="430"/>
    </row>
    <row r="24" spans="1:50">
      <c r="A24" s="304" t="s">
        <v>1130</v>
      </c>
      <c r="B24" s="305"/>
      <c r="C24" s="305"/>
      <c r="D24" s="305"/>
      <c r="E24" s="305"/>
      <c r="F24" s="305"/>
      <c r="G24" s="305"/>
      <c r="H24" s="305"/>
      <c r="I24" s="305"/>
      <c r="J24" s="305"/>
      <c r="K24" s="305"/>
      <c r="L24" s="305"/>
      <c r="M24" s="305"/>
      <c r="N24" s="305"/>
      <c r="O24" s="305"/>
      <c r="P24" s="305"/>
      <c r="Q24" s="304" t="s">
        <v>1131</v>
      </c>
      <c r="R24" s="305"/>
      <c r="S24" s="305"/>
      <c r="T24" s="305"/>
      <c r="U24" s="305"/>
      <c r="V24" s="305"/>
      <c r="W24" s="305"/>
      <c r="X24" s="305"/>
      <c r="Y24" s="305"/>
      <c r="Z24" s="305"/>
      <c r="AA24" s="305"/>
      <c r="AB24" s="305"/>
      <c r="AC24" s="305"/>
      <c r="AD24" s="305"/>
      <c r="AE24" s="305"/>
      <c r="AF24" s="306"/>
    </row>
    <row r="25" spans="1:50" ht="13.5" thickBot="1">
      <c r="A25" s="340" t="s">
        <v>1132</v>
      </c>
      <c r="B25" s="341"/>
      <c r="C25" s="456">
        <v>125</v>
      </c>
      <c r="D25" s="456"/>
      <c r="E25" s="341" t="s">
        <v>1133</v>
      </c>
      <c r="F25" s="341"/>
      <c r="G25" s="341"/>
      <c r="H25" s="341"/>
      <c r="I25" s="457">
        <v>3256</v>
      </c>
      <c r="J25" s="457"/>
      <c r="K25" s="457"/>
      <c r="L25" s="457"/>
      <c r="M25" s="457"/>
      <c r="N25" s="457"/>
      <c r="O25" s="457"/>
      <c r="P25" s="457"/>
      <c r="Q25" s="453" t="s">
        <v>1237</v>
      </c>
      <c r="R25" s="454"/>
      <c r="S25" s="454"/>
      <c r="T25" s="454"/>
      <c r="U25" s="454"/>
      <c r="V25" s="454"/>
      <c r="W25" s="454"/>
      <c r="X25" s="454"/>
      <c r="Y25" s="454"/>
      <c r="Z25" s="454"/>
      <c r="AA25" s="454"/>
      <c r="AB25" s="454"/>
      <c r="AC25" s="454"/>
      <c r="AD25" s="454"/>
      <c r="AE25" s="454"/>
      <c r="AF25" s="455"/>
    </row>
    <row r="26" spans="1:50" ht="12.75" customHeight="1" thickBot="1">
      <c r="A26" s="263" t="s">
        <v>1199</v>
      </c>
      <c r="B26" s="263"/>
      <c r="C26" s="263"/>
      <c r="D26" s="263"/>
      <c r="E26" s="263"/>
      <c r="F26" s="263"/>
      <c r="G26" s="263"/>
      <c r="H26" s="263"/>
      <c r="I26" s="263"/>
      <c r="J26" s="263"/>
      <c r="K26" s="263"/>
      <c r="L26" s="263"/>
      <c r="M26" s="263"/>
      <c r="N26" s="263"/>
      <c r="O26" s="263"/>
      <c r="P26" s="264"/>
      <c r="Q26" s="262" t="s">
        <v>1201</v>
      </c>
      <c r="R26" s="263"/>
      <c r="S26" s="263"/>
      <c r="T26" s="263"/>
      <c r="U26" s="263"/>
      <c r="V26" s="263"/>
      <c r="W26" s="263"/>
      <c r="X26" s="263"/>
      <c r="Y26" s="263"/>
      <c r="Z26" s="263"/>
      <c r="AA26" s="263"/>
      <c r="AB26" s="263"/>
      <c r="AC26" s="263"/>
      <c r="AD26" s="263"/>
      <c r="AE26" s="263"/>
      <c r="AF26" s="264"/>
      <c r="AS26" s="2"/>
      <c r="AT26" s="2"/>
      <c r="AU26" s="2"/>
      <c r="AV26" s="2"/>
      <c r="AW26" s="2"/>
      <c r="AX26" s="2"/>
    </row>
    <row r="27" spans="1:50" ht="12.75" customHeight="1">
      <c r="A27" s="380" t="s">
        <v>1139</v>
      </c>
      <c r="B27" s="381"/>
      <c r="C27" s="381"/>
      <c r="D27" s="381"/>
      <c r="E27" s="381"/>
      <c r="F27" s="381"/>
      <c r="G27" s="381"/>
      <c r="H27" s="381"/>
      <c r="I27" s="469">
        <v>3</v>
      </c>
      <c r="J27" s="469"/>
      <c r="K27" s="379" t="s">
        <v>1138</v>
      </c>
      <c r="L27" s="379"/>
      <c r="M27" s="109"/>
      <c r="N27" s="109"/>
      <c r="O27" s="109"/>
      <c r="P27" s="110"/>
      <c r="Q27" s="458" t="s">
        <v>1238</v>
      </c>
      <c r="R27" s="459"/>
      <c r="S27" s="459"/>
      <c r="T27" s="459"/>
      <c r="U27" s="459"/>
      <c r="V27" s="459"/>
      <c r="W27" s="459"/>
      <c r="X27" s="459"/>
      <c r="Y27" s="459"/>
      <c r="Z27" s="459"/>
      <c r="AA27" s="459"/>
      <c r="AB27" s="459"/>
      <c r="AC27" s="459"/>
      <c r="AD27" s="459"/>
      <c r="AE27" s="459"/>
      <c r="AF27" s="460"/>
      <c r="AS27" s="2"/>
      <c r="AT27" s="2"/>
      <c r="AU27" s="2"/>
      <c r="AV27" s="2"/>
      <c r="AW27" s="2"/>
      <c r="AX27" s="2"/>
    </row>
    <row r="28" spans="1:50" ht="12.75" customHeight="1">
      <c r="A28" s="382"/>
      <c r="B28" s="383"/>
      <c r="C28" s="383"/>
      <c r="D28" s="383"/>
      <c r="E28" s="383"/>
      <c r="F28" s="383"/>
      <c r="G28" s="383"/>
      <c r="H28" s="383"/>
      <c r="I28" s="467"/>
      <c r="J28" s="467"/>
      <c r="K28" s="375"/>
      <c r="L28" s="375"/>
      <c r="M28" s="111"/>
      <c r="N28" s="111"/>
      <c r="O28" s="111"/>
      <c r="P28" s="112"/>
      <c r="Q28" s="458" t="s">
        <v>1239</v>
      </c>
      <c r="R28" s="459"/>
      <c r="S28" s="459"/>
      <c r="T28" s="459"/>
      <c r="U28" s="459"/>
      <c r="V28" s="459"/>
      <c r="W28" s="459"/>
      <c r="X28" s="459"/>
      <c r="Y28" s="459"/>
      <c r="Z28" s="459"/>
      <c r="AA28" s="459"/>
      <c r="AB28" s="459"/>
      <c r="AC28" s="459"/>
      <c r="AD28" s="459"/>
      <c r="AE28" s="459"/>
      <c r="AF28" s="460"/>
      <c r="AS28" s="2"/>
      <c r="AT28" s="2"/>
      <c r="AU28" s="2"/>
      <c r="AV28" s="2"/>
      <c r="AW28" s="2"/>
      <c r="AX28" s="2"/>
    </row>
    <row r="29" spans="1:50">
      <c r="A29" s="370" t="s">
        <v>1140</v>
      </c>
      <c r="B29" s="371"/>
      <c r="C29" s="371"/>
      <c r="D29" s="371"/>
      <c r="E29" s="371"/>
      <c r="F29" s="371"/>
      <c r="G29" s="371"/>
      <c r="H29" s="371"/>
      <c r="I29" s="466">
        <v>3</v>
      </c>
      <c r="J29" s="466"/>
      <c r="K29" s="374" t="s">
        <v>1138</v>
      </c>
      <c r="L29" s="374"/>
      <c r="M29" s="108"/>
      <c r="N29" s="108"/>
      <c r="O29" s="108"/>
      <c r="P29" s="113"/>
      <c r="Q29" s="458" t="s">
        <v>1240</v>
      </c>
      <c r="R29" s="459"/>
      <c r="S29" s="459"/>
      <c r="T29" s="459"/>
      <c r="U29" s="459"/>
      <c r="V29" s="459"/>
      <c r="W29" s="459"/>
      <c r="X29" s="459"/>
      <c r="Y29" s="459"/>
      <c r="Z29" s="459"/>
      <c r="AA29" s="459"/>
      <c r="AB29" s="459"/>
      <c r="AC29" s="459"/>
      <c r="AD29" s="459"/>
      <c r="AE29" s="459"/>
      <c r="AF29" s="460"/>
      <c r="AS29" s="2"/>
      <c r="AT29" s="2"/>
      <c r="AU29" s="2"/>
      <c r="AV29" s="2"/>
      <c r="AW29" s="2"/>
      <c r="AX29" s="2"/>
    </row>
    <row r="30" spans="1:50">
      <c r="A30" s="372"/>
      <c r="B30" s="373"/>
      <c r="C30" s="373"/>
      <c r="D30" s="373"/>
      <c r="E30" s="373"/>
      <c r="F30" s="373"/>
      <c r="G30" s="373"/>
      <c r="H30" s="373"/>
      <c r="I30" s="467"/>
      <c r="J30" s="467"/>
      <c r="K30" s="375"/>
      <c r="L30" s="375"/>
      <c r="M30" s="111"/>
      <c r="N30" s="111"/>
      <c r="O30" s="111"/>
      <c r="P30" s="112"/>
      <c r="Q30" s="458"/>
      <c r="R30" s="459"/>
      <c r="S30" s="459"/>
      <c r="T30" s="459"/>
      <c r="U30" s="459"/>
      <c r="V30" s="459"/>
      <c r="W30" s="459"/>
      <c r="X30" s="459"/>
      <c r="Y30" s="459"/>
      <c r="Z30" s="459"/>
      <c r="AA30" s="459"/>
      <c r="AB30" s="459"/>
      <c r="AC30" s="459"/>
      <c r="AD30" s="459"/>
      <c r="AE30" s="459"/>
      <c r="AF30" s="460"/>
      <c r="AS30" s="2"/>
      <c r="AT30" s="2"/>
      <c r="AU30" s="2"/>
      <c r="AV30" s="2"/>
      <c r="AW30" s="2"/>
      <c r="AX30" s="2"/>
    </row>
    <row r="31" spans="1:50" ht="12.75" customHeight="1">
      <c r="A31" s="359" t="s">
        <v>1141</v>
      </c>
      <c r="B31" s="360"/>
      <c r="C31" s="360"/>
      <c r="D31" s="360"/>
      <c r="E31" s="360"/>
      <c r="F31" s="360"/>
      <c r="G31" s="360"/>
      <c r="H31" s="360"/>
      <c r="I31" s="466">
        <v>25</v>
      </c>
      <c r="J31" s="466"/>
      <c r="K31" s="374" t="s">
        <v>1138</v>
      </c>
      <c r="L31" s="374"/>
      <c r="M31" s="108"/>
      <c r="N31" s="108"/>
      <c r="O31" s="108"/>
      <c r="P31" s="113"/>
      <c r="Q31" s="458"/>
      <c r="R31" s="459"/>
      <c r="S31" s="459"/>
      <c r="T31" s="459"/>
      <c r="U31" s="459"/>
      <c r="V31" s="459"/>
      <c r="W31" s="459"/>
      <c r="X31" s="459"/>
      <c r="Y31" s="459"/>
      <c r="Z31" s="459"/>
      <c r="AA31" s="459"/>
      <c r="AB31" s="459"/>
      <c r="AC31" s="459"/>
      <c r="AD31" s="459"/>
      <c r="AE31" s="459"/>
      <c r="AF31" s="460"/>
      <c r="AS31" s="2"/>
      <c r="AT31" s="2"/>
      <c r="AU31" s="2"/>
      <c r="AV31" s="2"/>
      <c r="AW31" s="2"/>
      <c r="AX31" s="2"/>
    </row>
    <row r="32" spans="1:50" ht="12.75" customHeight="1">
      <c r="A32" s="382"/>
      <c r="B32" s="383"/>
      <c r="C32" s="383"/>
      <c r="D32" s="383"/>
      <c r="E32" s="383"/>
      <c r="F32" s="383"/>
      <c r="G32" s="383"/>
      <c r="H32" s="383"/>
      <c r="I32" s="467"/>
      <c r="J32" s="467"/>
      <c r="K32" s="375"/>
      <c r="L32" s="375"/>
      <c r="M32" s="111"/>
      <c r="N32" s="111"/>
      <c r="O32" s="111"/>
      <c r="P32" s="112"/>
      <c r="Q32" s="458"/>
      <c r="R32" s="459"/>
      <c r="S32" s="459"/>
      <c r="T32" s="459"/>
      <c r="U32" s="459"/>
      <c r="V32" s="459"/>
      <c r="W32" s="459"/>
      <c r="X32" s="459"/>
      <c r="Y32" s="459"/>
      <c r="Z32" s="459"/>
      <c r="AA32" s="459"/>
      <c r="AB32" s="459"/>
      <c r="AC32" s="459"/>
      <c r="AD32" s="459"/>
      <c r="AE32" s="459"/>
      <c r="AF32" s="460"/>
      <c r="AS32" s="2"/>
      <c r="AT32" s="2"/>
      <c r="AU32" s="2"/>
      <c r="AV32" s="2"/>
      <c r="AW32" s="2"/>
      <c r="AX32" s="2"/>
    </row>
    <row r="33" spans="1:51" ht="12.75" customHeight="1">
      <c r="A33" s="359" t="s">
        <v>1142</v>
      </c>
      <c r="B33" s="360"/>
      <c r="C33" s="360"/>
      <c r="D33" s="360"/>
      <c r="E33" s="360"/>
      <c r="F33" s="360"/>
      <c r="G33" s="360"/>
      <c r="H33" s="360"/>
      <c r="I33" s="466">
        <v>20</v>
      </c>
      <c r="J33" s="466"/>
      <c r="K33" s="374" t="s">
        <v>1138</v>
      </c>
      <c r="L33" s="374"/>
      <c r="M33" s="108"/>
      <c r="N33" s="108"/>
      <c r="O33" s="108"/>
      <c r="P33" s="113"/>
      <c r="Q33" s="458"/>
      <c r="R33" s="459"/>
      <c r="S33" s="459"/>
      <c r="T33" s="459"/>
      <c r="U33" s="459"/>
      <c r="V33" s="459"/>
      <c r="W33" s="459"/>
      <c r="X33" s="459"/>
      <c r="Y33" s="459"/>
      <c r="Z33" s="459"/>
      <c r="AA33" s="459"/>
      <c r="AB33" s="459"/>
      <c r="AC33" s="459"/>
      <c r="AD33" s="459"/>
      <c r="AE33" s="459"/>
      <c r="AF33" s="460"/>
      <c r="AS33" s="2"/>
      <c r="AT33" s="2"/>
      <c r="AU33" s="2"/>
      <c r="AV33" s="2"/>
      <c r="AW33" s="2"/>
      <c r="AX33" s="2"/>
    </row>
    <row r="34" spans="1:51" ht="12.75" customHeight="1" thickBot="1">
      <c r="A34" s="361"/>
      <c r="B34" s="362"/>
      <c r="C34" s="362"/>
      <c r="D34" s="362"/>
      <c r="E34" s="362"/>
      <c r="F34" s="362"/>
      <c r="G34" s="362"/>
      <c r="H34" s="362"/>
      <c r="I34" s="468"/>
      <c r="J34" s="468"/>
      <c r="K34" s="376"/>
      <c r="L34" s="376"/>
      <c r="M34" s="103"/>
      <c r="N34" s="103"/>
      <c r="O34" s="103"/>
      <c r="P34" s="114"/>
      <c r="Q34" s="458"/>
      <c r="R34" s="459"/>
      <c r="S34" s="459"/>
      <c r="T34" s="459"/>
      <c r="U34" s="459"/>
      <c r="V34" s="459"/>
      <c r="W34" s="459"/>
      <c r="X34" s="459"/>
      <c r="Y34" s="459"/>
      <c r="Z34" s="459"/>
      <c r="AA34" s="459"/>
      <c r="AB34" s="459"/>
      <c r="AC34" s="459"/>
      <c r="AD34" s="459"/>
      <c r="AE34" s="459"/>
      <c r="AF34" s="460"/>
      <c r="AS34" s="2"/>
      <c r="AT34" s="2"/>
      <c r="AU34" s="2"/>
      <c r="AV34" s="2"/>
      <c r="AW34" s="2"/>
      <c r="AX34" s="2"/>
    </row>
    <row r="35" spans="1:51" ht="12.75" customHeight="1">
      <c r="A35" s="363" t="s">
        <v>1196</v>
      </c>
      <c r="B35" s="364"/>
      <c r="C35" s="364"/>
      <c r="D35" s="364"/>
      <c r="E35" s="364"/>
      <c r="F35" s="364"/>
      <c r="G35" s="364"/>
      <c r="H35" s="364"/>
      <c r="I35" s="357">
        <f>SUM(I29:J34)</f>
        <v>48</v>
      </c>
      <c r="J35" s="357"/>
      <c r="K35" s="379" t="s">
        <v>1138</v>
      </c>
      <c r="L35" s="379"/>
      <c r="M35" s="109"/>
      <c r="N35" s="109"/>
      <c r="O35" s="109"/>
      <c r="P35" s="110"/>
      <c r="Q35" s="458"/>
      <c r="R35" s="459"/>
      <c r="S35" s="459"/>
      <c r="T35" s="459"/>
      <c r="U35" s="459"/>
      <c r="V35" s="459"/>
      <c r="W35" s="459"/>
      <c r="X35" s="459"/>
      <c r="Y35" s="459"/>
      <c r="Z35" s="459"/>
      <c r="AA35" s="459"/>
      <c r="AB35" s="459"/>
      <c r="AC35" s="459"/>
      <c r="AD35" s="459"/>
      <c r="AE35" s="459"/>
      <c r="AF35" s="460"/>
      <c r="AS35" s="2"/>
      <c r="AT35" s="2"/>
      <c r="AU35" s="2"/>
      <c r="AV35" s="2"/>
      <c r="AW35" s="2"/>
      <c r="AX35" s="2"/>
    </row>
    <row r="36" spans="1:51" ht="12.75" customHeight="1" thickBot="1">
      <c r="A36" s="365"/>
      <c r="B36" s="366"/>
      <c r="C36" s="366"/>
      <c r="D36" s="366"/>
      <c r="E36" s="366"/>
      <c r="F36" s="366"/>
      <c r="G36" s="366"/>
      <c r="H36" s="366"/>
      <c r="I36" s="358"/>
      <c r="J36" s="358"/>
      <c r="K36" s="384"/>
      <c r="L36" s="384"/>
      <c r="M36" s="115"/>
      <c r="N36" s="115"/>
      <c r="O36" s="115"/>
      <c r="P36" s="116"/>
      <c r="Q36" s="463"/>
      <c r="R36" s="464"/>
      <c r="S36" s="464"/>
      <c r="T36" s="464"/>
      <c r="U36" s="464"/>
      <c r="V36" s="464"/>
      <c r="W36" s="464"/>
      <c r="X36" s="464"/>
      <c r="Y36" s="464"/>
      <c r="Z36" s="464"/>
      <c r="AA36" s="464"/>
      <c r="AB36" s="464"/>
      <c r="AC36" s="464"/>
      <c r="AD36" s="464"/>
      <c r="AE36" s="464"/>
      <c r="AF36" s="465"/>
      <c r="AS36" s="2"/>
      <c r="AT36" s="2"/>
      <c r="AU36" s="2"/>
      <c r="AV36" s="2"/>
      <c r="AW36" s="2"/>
      <c r="AX36" s="2"/>
    </row>
    <row r="37" spans="1:51" s="103" customFormat="1" ht="12.75" customHeight="1" thickBot="1">
      <c r="A37" s="262" t="s">
        <v>1202</v>
      </c>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4"/>
      <c r="AS37" s="138"/>
      <c r="AT37" s="138"/>
      <c r="AU37" s="138"/>
      <c r="AV37" s="138"/>
      <c r="AW37" s="138"/>
      <c r="AX37" s="138"/>
    </row>
    <row r="38" spans="1:51">
      <c r="A38" s="350" t="s">
        <v>1200</v>
      </c>
      <c r="B38" s="351"/>
      <c r="C38" s="351"/>
      <c r="D38" s="351"/>
      <c r="E38" s="351"/>
      <c r="F38" s="461" t="s">
        <v>1241</v>
      </c>
      <c r="G38" s="461"/>
      <c r="H38" s="461"/>
      <c r="I38" s="461"/>
      <c r="J38" s="461"/>
      <c r="K38" s="461"/>
      <c r="L38" s="461"/>
      <c r="M38" s="461"/>
      <c r="N38" s="461"/>
      <c r="O38" s="461"/>
      <c r="P38" s="461"/>
      <c r="Q38" s="461"/>
      <c r="R38" s="461"/>
      <c r="S38" s="461"/>
      <c r="T38" s="461"/>
      <c r="U38" s="461"/>
      <c r="V38" s="461"/>
      <c r="W38" s="461"/>
      <c r="X38" s="461"/>
      <c r="Y38" s="461"/>
      <c r="Z38" s="461"/>
      <c r="AA38" s="461"/>
      <c r="AB38" s="461"/>
      <c r="AC38" s="461"/>
      <c r="AD38" s="461"/>
      <c r="AE38" s="461"/>
      <c r="AF38" s="462"/>
    </row>
    <row r="39" spans="1:51" s="103" customFormat="1" ht="12.75" customHeight="1">
      <c r="A39" s="387" t="s">
        <v>1143</v>
      </c>
      <c r="B39" s="388"/>
      <c r="C39" s="388"/>
      <c r="D39" s="388"/>
      <c r="E39" s="388"/>
      <c r="F39" s="388"/>
      <c r="G39" s="388"/>
      <c r="H39" s="388"/>
      <c r="I39" s="388"/>
      <c r="J39" s="388"/>
      <c r="K39" s="388"/>
      <c r="L39" s="388"/>
      <c r="M39" s="388"/>
      <c r="N39" s="388"/>
      <c r="O39" s="388"/>
      <c r="P39" s="388"/>
      <c r="Q39" s="389">
        <v>1</v>
      </c>
      <c r="R39" s="389"/>
      <c r="S39" s="389"/>
      <c r="T39" s="389"/>
      <c r="U39" s="389">
        <v>2</v>
      </c>
      <c r="V39" s="389"/>
      <c r="W39" s="389"/>
      <c r="X39" s="389"/>
      <c r="Y39" s="389">
        <v>3</v>
      </c>
      <c r="Z39" s="389"/>
      <c r="AA39" s="389"/>
      <c r="AB39" s="389"/>
      <c r="AC39" s="389">
        <v>4</v>
      </c>
      <c r="AD39" s="389"/>
      <c r="AE39" s="389"/>
      <c r="AF39" s="390"/>
      <c r="AS39" s="139"/>
      <c r="AT39" s="139"/>
      <c r="AU39" s="139"/>
      <c r="AV39" s="139"/>
      <c r="AW39" s="139"/>
      <c r="AX39" s="139"/>
      <c r="AY39" s="1"/>
    </row>
    <row r="40" spans="1:51" s="103" customFormat="1" ht="12.75" customHeight="1">
      <c r="A40" s="387" t="s">
        <v>1144</v>
      </c>
      <c r="B40" s="388"/>
      <c r="C40" s="388"/>
      <c r="D40" s="388"/>
      <c r="E40" s="388"/>
      <c r="F40" s="388"/>
      <c r="G40" s="388"/>
      <c r="H40" s="388"/>
      <c r="I40" s="388"/>
      <c r="J40" s="388"/>
      <c r="K40" s="388"/>
      <c r="L40" s="388"/>
      <c r="M40" s="388"/>
      <c r="N40" s="388"/>
      <c r="O40" s="388"/>
      <c r="P40" s="388"/>
      <c r="Q40" s="470" t="s">
        <v>1114</v>
      </c>
      <c r="R40" s="470"/>
      <c r="S40" s="470"/>
      <c r="T40" s="470"/>
      <c r="U40" s="470" t="s">
        <v>1108</v>
      </c>
      <c r="V40" s="470"/>
      <c r="W40" s="470"/>
      <c r="X40" s="470"/>
      <c r="Y40" s="470"/>
      <c r="Z40" s="470"/>
      <c r="AA40" s="470"/>
      <c r="AB40" s="470"/>
      <c r="AC40" s="470"/>
      <c r="AD40" s="470"/>
      <c r="AE40" s="470"/>
      <c r="AF40" s="471"/>
      <c r="AS40" s="139"/>
      <c r="AT40" s="139"/>
      <c r="AU40" s="139"/>
      <c r="AV40" s="139"/>
      <c r="AW40" s="139"/>
      <c r="AX40" s="139"/>
      <c r="AY40" s="1"/>
    </row>
    <row r="41" spans="1:51" s="1" customFormat="1" ht="11.25">
      <c r="A41" s="387"/>
      <c r="B41" s="388"/>
      <c r="C41" s="388"/>
      <c r="D41" s="388"/>
      <c r="E41" s="388"/>
      <c r="F41" s="388"/>
      <c r="G41" s="388"/>
      <c r="H41" s="388"/>
      <c r="I41" s="388"/>
      <c r="J41" s="388"/>
      <c r="K41" s="388"/>
      <c r="L41" s="388"/>
      <c r="M41" s="388"/>
      <c r="N41" s="388"/>
      <c r="O41" s="388"/>
      <c r="P41" s="388"/>
      <c r="Q41" s="389" t="s">
        <v>1145</v>
      </c>
      <c r="R41" s="389"/>
      <c r="S41" s="389"/>
      <c r="T41" s="389"/>
      <c r="U41" s="389"/>
      <c r="V41" s="389"/>
      <c r="W41" s="389"/>
      <c r="X41" s="389"/>
      <c r="Y41" s="389"/>
      <c r="Z41" s="389"/>
      <c r="AA41" s="389"/>
      <c r="AB41" s="389"/>
      <c r="AC41" s="389"/>
      <c r="AD41" s="389"/>
      <c r="AE41" s="389"/>
      <c r="AF41" s="390"/>
      <c r="AS41" s="139"/>
      <c r="AT41" s="139"/>
      <c r="AU41" s="139"/>
      <c r="AV41" s="139"/>
      <c r="AW41" s="139"/>
      <c r="AX41" s="139"/>
    </row>
    <row r="42" spans="1:51" s="1" customFormat="1" ht="11.25">
      <c r="A42" s="387" t="s">
        <v>1146</v>
      </c>
      <c r="B42" s="388"/>
      <c r="C42" s="388"/>
      <c r="D42" s="388"/>
      <c r="E42" s="388"/>
      <c r="F42" s="388"/>
      <c r="G42" s="388"/>
      <c r="H42" s="388"/>
      <c r="I42" s="388"/>
      <c r="J42" s="388"/>
      <c r="K42" s="388"/>
      <c r="L42" s="388"/>
      <c r="M42" s="388"/>
      <c r="N42" s="388"/>
      <c r="O42" s="388"/>
      <c r="P42" s="388"/>
      <c r="Q42" s="470">
        <v>0</v>
      </c>
      <c r="R42" s="470"/>
      <c r="S42" s="470"/>
      <c r="T42" s="470"/>
      <c r="U42" s="470">
        <v>0</v>
      </c>
      <c r="V42" s="470"/>
      <c r="W42" s="470"/>
      <c r="X42" s="470"/>
      <c r="Y42" s="470"/>
      <c r="Z42" s="470"/>
      <c r="AA42" s="470"/>
      <c r="AB42" s="470"/>
      <c r="AC42" s="470"/>
      <c r="AD42" s="470"/>
      <c r="AE42" s="470"/>
      <c r="AF42" s="471"/>
      <c r="AS42" s="139"/>
      <c r="AT42" s="139"/>
      <c r="AU42" s="139"/>
      <c r="AV42" s="139"/>
      <c r="AW42" s="139"/>
      <c r="AX42" s="139"/>
    </row>
    <row r="43" spans="1:51" s="1" customFormat="1" ht="11.25">
      <c r="A43" s="387" t="s">
        <v>1147</v>
      </c>
      <c r="B43" s="388"/>
      <c r="C43" s="388"/>
      <c r="D43" s="388"/>
      <c r="E43" s="388"/>
      <c r="F43" s="388"/>
      <c r="G43" s="388"/>
      <c r="H43" s="388"/>
      <c r="I43" s="388"/>
      <c r="J43" s="388"/>
      <c r="K43" s="388"/>
      <c r="L43" s="388"/>
      <c r="M43" s="388"/>
      <c r="N43" s="388"/>
      <c r="O43" s="388"/>
      <c r="P43" s="388"/>
      <c r="Q43" s="470">
        <v>20</v>
      </c>
      <c r="R43" s="470"/>
      <c r="S43" s="470"/>
      <c r="T43" s="470"/>
      <c r="U43" s="470">
        <v>21</v>
      </c>
      <c r="V43" s="470"/>
      <c r="W43" s="470"/>
      <c r="X43" s="470"/>
      <c r="Y43" s="470"/>
      <c r="Z43" s="470"/>
      <c r="AA43" s="470"/>
      <c r="AB43" s="470"/>
      <c r="AC43" s="470"/>
      <c r="AD43" s="470"/>
      <c r="AE43" s="470"/>
      <c r="AF43" s="471"/>
      <c r="AS43" s="139"/>
      <c r="AT43" s="139"/>
      <c r="AU43" s="139"/>
      <c r="AV43" s="139"/>
      <c r="AW43" s="139"/>
      <c r="AX43" s="139"/>
    </row>
    <row r="44" spans="1:51" s="1" customFormat="1" ht="11.25">
      <c r="A44" s="387" t="s">
        <v>1148</v>
      </c>
      <c r="B44" s="388"/>
      <c r="C44" s="388"/>
      <c r="D44" s="388"/>
      <c r="E44" s="388"/>
      <c r="F44" s="388"/>
      <c r="G44" s="388"/>
      <c r="H44" s="388"/>
      <c r="I44" s="388"/>
      <c r="J44" s="388"/>
      <c r="K44" s="388"/>
      <c r="L44" s="388"/>
      <c r="M44" s="388"/>
      <c r="N44" s="388"/>
      <c r="O44" s="388"/>
      <c r="P44" s="388"/>
      <c r="Q44" s="470">
        <v>25</v>
      </c>
      <c r="R44" s="470"/>
      <c r="S44" s="470"/>
      <c r="T44" s="470"/>
      <c r="U44" s="470">
        <v>24</v>
      </c>
      <c r="V44" s="470"/>
      <c r="W44" s="470"/>
      <c r="X44" s="470"/>
      <c r="Y44" s="470"/>
      <c r="Z44" s="470"/>
      <c r="AA44" s="470"/>
      <c r="AB44" s="470"/>
      <c r="AC44" s="470"/>
      <c r="AD44" s="470"/>
      <c r="AE44" s="470"/>
      <c r="AF44" s="471"/>
      <c r="AS44" s="139"/>
      <c r="AT44" s="139"/>
      <c r="AU44" s="139"/>
      <c r="AV44" s="139"/>
      <c r="AW44" s="139"/>
      <c r="AX44" s="139"/>
    </row>
    <row r="45" spans="1:51" s="1" customFormat="1" ht="11.25">
      <c r="A45" s="387" t="s">
        <v>1149</v>
      </c>
      <c r="B45" s="388"/>
      <c r="C45" s="388"/>
      <c r="D45" s="388"/>
      <c r="E45" s="388"/>
      <c r="F45" s="388"/>
      <c r="G45" s="388"/>
      <c r="H45" s="388"/>
      <c r="I45" s="388"/>
      <c r="J45" s="388"/>
      <c r="K45" s="388"/>
      <c r="L45" s="388"/>
      <c r="M45" s="388"/>
      <c r="N45" s="388"/>
      <c r="O45" s="388"/>
      <c r="P45" s="388"/>
      <c r="Q45" s="470">
        <v>40</v>
      </c>
      <c r="R45" s="470"/>
      <c r="S45" s="470"/>
      <c r="T45" s="470"/>
      <c r="U45" s="470">
        <v>41</v>
      </c>
      <c r="V45" s="470"/>
      <c r="W45" s="470"/>
      <c r="X45" s="470"/>
      <c r="Y45" s="470"/>
      <c r="Z45" s="470"/>
      <c r="AA45" s="470"/>
      <c r="AB45" s="470"/>
      <c r="AC45" s="470"/>
      <c r="AD45" s="470"/>
      <c r="AE45" s="470"/>
      <c r="AF45" s="471"/>
      <c r="AS45" s="139"/>
      <c r="AT45" s="139"/>
      <c r="AU45" s="139"/>
      <c r="AV45" s="139"/>
      <c r="AW45" s="139"/>
      <c r="AX45" s="139"/>
    </row>
    <row r="46" spans="1:51" s="1" customFormat="1" ht="11.25">
      <c r="A46" s="387" t="s">
        <v>1150</v>
      </c>
      <c r="B46" s="388"/>
      <c r="C46" s="388"/>
      <c r="D46" s="388"/>
      <c r="E46" s="388"/>
      <c r="F46" s="388"/>
      <c r="G46" s="388"/>
      <c r="H46" s="388"/>
      <c r="I46" s="388"/>
      <c r="J46" s="388"/>
      <c r="K46" s="388"/>
      <c r="L46" s="388"/>
      <c r="M46" s="388"/>
      <c r="N46" s="388"/>
      <c r="O46" s="388"/>
      <c r="P46" s="388"/>
      <c r="Q46" s="470">
        <v>42</v>
      </c>
      <c r="R46" s="470"/>
      <c r="S46" s="470"/>
      <c r="T46" s="470"/>
      <c r="U46" s="470">
        <v>41</v>
      </c>
      <c r="V46" s="470"/>
      <c r="W46" s="470"/>
      <c r="X46" s="470"/>
      <c r="Y46" s="470"/>
      <c r="Z46" s="470"/>
      <c r="AA46" s="470"/>
      <c r="AB46" s="470"/>
      <c r="AC46" s="470"/>
      <c r="AD46" s="470"/>
      <c r="AE46" s="470"/>
      <c r="AF46" s="471"/>
      <c r="AS46" s="139"/>
      <c r="AT46" s="139"/>
      <c r="AU46" s="139"/>
      <c r="AV46" s="139"/>
      <c r="AW46" s="139"/>
      <c r="AX46" s="139"/>
    </row>
    <row r="47" spans="1:51" s="1" customFormat="1" ht="11.25">
      <c r="A47" s="387" t="s">
        <v>1151</v>
      </c>
      <c r="B47" s="388"/>
      <c r="C47" s="388"/>
      <c r="D47" s="388"/>
      <c r="E47" s="388"/>
      <c r="F47" s="388"/>
      <c r="G47" s="388"/>
      <c r="H47" s="388"/>
      <c r="I47" s="388"/>
      <c r="J47" s="388"/>
      <c r="K47" s="388"/>
      <c r="L47" s="388"/>
      <c r="M47" s="388"/>
      <c r="N47" s="388"/>
      <c r="O47" s="388"/>
      <c r="P47" s="388"/>
      <c r="Q47" s="470">
        <v>48</v>
      </c>
      <c r="R47" s="470"/>
      <c r="S47" s="470"/>
      <c r="T47" s="470"/>
      <c r="U47" s="470">
        <v>49</v>
      </c>
      <c r="V47" s="470"/>
      <c r="W47" s="470"/>
      <c r="X47" s="470"/>
      <c r="Y47" s="470"/>
      <c r="Z47" s="470"/>
      <c r="AA47" s="470"/>
      <c r="AB47" s="470"/>
      <c r="AC47" s="470"/>
      <c r="AD47" s="470"/>
      <c r="AE47" s="470"/>
      <c r="AF47" s="471"/>
      <c r="AS47" s="139"/>
      <c r="AT47" s="139"/>
      <c r="AU47" s="139"/>
      <c r="AV47" s="139"/>
      <c r="AW47" s="139"/>
      <c r="AX47" s="139"/>
    </row>
    <row r="48" spans="1:51" s="1" customFormat="1" ht="11.25">
      <c r="A48" s="387" t="s">
        <v>1195</v>
      </c>
      <c r="B48" s="388"/>
      <c r="C48" s="388"/>
      <c r="D48" s="388"/>
      <c r="E48" s="388"/>
      <c r="F48" s="388"/>
      <c r="G48" s="388"/>
      <c r="H48" s="388"/>
      <c r="I48" s="388"/>
      <c r="J48" s="388"/>
      <c r="K48" s="388"/>
      <c r="L48" s="388"/>
      <c r="M48" s="388"/>
      <c r="N48" s="388"/>
      <c r="O48" s="388"/>
      <c r="P48" s="388"/>
      <c r="Q48" s="393">
        <f>IF(AND(ISNUMBER(Q42),ISNUMBER(Q47)),Q47-Q42,"")</f>
        <v>48</v>
      </c>
      <c r="R48" s="393"/>
      <c r="S48" s="393"/>
      <c r="T48" s="393"/>
      <c r="U48" s="393">
        <f>IF(AND(ISNUMBER(U42),ISNUMBER(U47)),U47-U42,"")</f>
        <v>49</v>
      </c>
      <c r="V48" s="393"/>
      <c r="W48" s="393"/>
      <c r="X48" s="393"/>
      <c r="Y48" s="393" t="str">
        <f>IF(AND(ISNUMBER(Y42),ISNUMBER(Y47)),Y47-Y42,"")</f>
        <v/>
      </c>
      <c r="Z48" s="393"/>
      <c r="AA48" s="393"/>
      <c r="AB48" s="393"/>
      <c r="AC48" s="393" t="str">
        <f>IF(AND(ISNUMBER(AC42),ISNUMBER(AC47)),AC47-AC42,"")</f>
        <v/>
      </c>
      <c r="AD48" s="393"/>
      <c r="AE48" s="393"/>
      <c r="AF48" s="394"/>
      <c r="AS48" s="139"/>
      <c r="AT48" s="139"/>
      <c r="AU48" s="139"/>
      <c r="AV48" s="139"/>
      <c r="AW48" s="139"/>
      <c r="AX48" s="139"/>
    </row>
    <row r="49" spans="1:51" s="1" customFormat="1" ht="11.25">
      <c r="A49" s="387" t="s">
        <v>1152</v>
      </c>
      <c r="B49" s="388"/>
      <c r="C49" s="388"/>
      <c r="D49" s="388"/>
      <c r="E49" s="388"/>
      <c r="F49" s="388"/>
      <c r="G49" s="388"/>
      <c r="H49" s="388"/>
      <c r="I49" s="388"/>
      <c r="J49" s="388"/>
      <c r="K49" s="388"/>
      <c r="L49" s="388"/>
      <c r="M49" s="388"/>
      <c r="N49" s="388"/>
      <c r="O49" s="388"/>
      <c r="P49" s="388"/>
      <c r="Q49" s="470" t="s">
        <v>1103</v>
      </c>
      <c r="R49" s="470"/>
      <c r="S49" s="470"/>
      <c r="T49" s="470"/>
      <c r="U49" s="470" t="s">
        <v>1103</v>
      </c>
      <c r="V49" s="470"/>
      <c r="W49" s="470"/>
      <c r="X49" s="470"/>
      <c r="Y49" s="470"/>
      <c r="Z49" s="470"/>
      <c r="AA49" s="470"/>
      <c r="AB49" s="470"/>
      <c r="AC49" s="470"/>
      <c r="AD49" s="470"/>
      <c r="AE49" s="470"/>
      <c r="AF49" s="471"/>
      <c r="AS49" s="139"/>
      <c r="AT49" s="139"/>
      <c r="AU49" s="139"/>
      <c r="AV49" s="139"/>
      <c r="AW49" s="139"/>
      <c r="AX49" s="139"/>
    </row>
    <row r="50" spans="1:51" s="1" customFormat="1" ht="12" thickBot="1">
      <c r="A50" s="385" t="s">
        <v>1153</v>
      </c>
      <c r="B50" s="386"/>
      <c r="C50" s="386"/>
      <c r="D50" s="386"/>
      <c r="E50" s="386"/>
      <c r="F50" s="386"/>
      <c r="G50" s="386"/>
      <c r="H50" s="386"/>
      <c r="I50" s="386"/>
      <c r="J50" s="386"/>
      <c r="K50" s="386"/>
      <c r="L50" s="386"/>
      <c r="M50" s="386"/>
      <c r="N50" s="386"/>
      <c r="O50" s="386"/>
      <c r="P50" s="386"/>
      <c r="Q50" s="477" t="s">
        <v>1103</v>
      </c>
      <c r="R50" s="477"/>
      <c r="S50" s="477"/>
      <c r="T50" s="477"/>
      <c r="U50" s="477" t="s">
        <v>1103</v>
      </c>
      <c r="V50" s="477"/>
      <c r="W50" s="477"/>
      <c r="X50" s="477"/>
      <c r="Y50" s="477"/>
      <c r="Z50" s="477"/>
      <c r="AA50" s="477"/>
      <c r="AB50" s="477"/>
      <c r="AC50" s="477"/>
      <c r="AD50" s="477"/>
      <c r="AE50" s="477"/>
      <c r="AF50" s="478"/>
      <c r="AS50" s="139"/>
      <c r="AT50" s="139"/>
      <c r="AU50" s="139"/>
      <c r="AV50" s="139"/>
      <c r="AW50" s="139"/>
      <c r="AX50" s="139"/>
    </row>
    <row r="51" spans="1:51" ht="13.5" thickBot="1">
      <c r="A51" s="401" t="s">
        <v>1203</v>
      </c>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3"/>
    </row>
    <row r="52" spans="1:51">
      <c r="A52" s="395" t="s">
        <v>1194</v>
      </c>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7" t="str">
        <f>IF(ISNUMBER(#REF!),#REF!&amp;" sec","")</f>
        <v/>
      </c>
      <c r="AE52" s="397"/>
      <c r="AF52" s="398"/>
    </row>
    <row r="53" spans="1:51" ht="13.5" thickBot="1">
      <c r="A53" s="338" t="s">
        <v>1134</v>
      </c>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472" t="s">
        <v>1103</v>
      </c>
      <c r="AE53" s="472"/>
      <c r="AF53" s="473"/>
    </row>
    <row r="54" spans="1:51" ht="12.75" customHeight="1">
      <c r="A54" s="316" t="s">
        <v>1135</v>
      </c>
      <c r="B54" s="317"/>
      <c r="C54" s="317"/>
      <c r="D54" s="445" t="s">
        <v>1242</v>
      </c>
      <c r="E54" s="445"/>
      <c r="F54" s="445"/>
      <c r="G54" s="445"/>
      <c r="H54" s="445"/>
      <c r="I54" s="445"/>
      <c r="J54" s="445"/>
      <c r="K54" s="445"/>
      <c r="L54" s="445"/>
      <c r="M54" s="445"/>
      <c r="N54" s="445"/>
      <c r="O54" s="445"/>
      <c r="P54" s="445"/>
      <c r="Q54" s="445"/>
      <c r="R54" s="445"/>
      <c r="S54" s="445"/>
      <c r="T54" s="445"/>
      <c r="U54" s="445"/>
      <c r="V54" s="445"/>
      <c r="W54" s="445"/>
      <c r="X54" s="445"/>
      <c r="Y54" s="445"/>
      <c r="Z54" s="445"/>
      <c r="AA54" s="445"/>
      <c r="AB54" s="446"/>
      <c r="AC54" s="332" t="s">
        <v>1136</v>
      </c>
      <c r="AD54" s="333"/>
      <c r="AE54" s="333"/>
      <c r="AF54" s="334"/>
    </row>
    <row r="55" spans="1:51">
      <c r="A55" s="318"/>
      <c r="B55" s="319"/>
      <c r="C55" s="319"/>
      <c r="D55" s="447"/>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8"/>
      <c r="AC55" s="332"/>
      <c r="AD55" s="333"/>
      <c r="AE55" s="333"/>
      <c r="AF55" s="334"/>
    </row>
    <row r="56" spans="1:51">
      <c r="A56" s="320" t="s">
        <v>1137</v>
      </c>
      <c r="B56" s="321"/>
      <c r="C56" s="321"/>
      <c r="D56" s="449" t="s">
        <v>1392</v>
      </c>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50"/>
      <c r="AC56" s="439">
        <v>44552</v>
      </c>
      <c r="AD56" s="440"/>
      <c r="AE56" s="440"/>
      <c r="AF56" s="441"/>
    </row>
    <row r="57" spans="1:51" ht="13.5" thickBot="1">
      <c r="A57" s="322"/>
      <c r="B57" s="323"/>
      <c r="C57" s="323"/>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2"/>
      <c r="AC57" s="442"/>
      <c r="AD57" s="443"/>
      <c r="AE57" s="443"/>
      <c r="AF57" s="444"/>
    </row>
    <row r="58" spans="1:51" s="1" customFormat="1" ht="12">
      <c r="A58" s="262" t="s">
        <v>1204</v>
      </c>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4"/>
      <c r="AS58" s="138"/>
      <c r="AT58" s="138"/>
      <c r="AU58" s="138"/>
      <c r="AV58" s="138"/>
      <c r="AW58" s="138"/>
      <c r="AX58" s="138"/>
      <c r="AY58" s="103"/>
    </row>
    <row r="59" spans="1:51" s="1" customFormat="1" ht="11.25">
      <c r="A59" s="474" t="s">
        <v>1243</v>
      </c>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475"/>
      <c r="AS59" s="138"/>
      <c r="AT59" s="138"/>
      <c r="AU59" s="138"/>
      <c r="AV59" s="138"/>
      <c r="AW59" s="138"/>
      <c r="AX59" s="138"/>
      <c r="AY59" s="103"/>
    </row>
    <row r="60" spans="1:51" s="103" customFormat="1" ht="12.75" customHeight="1">
      <c r="A60" s="476" t="s">
        <v>1244</v>
      </c>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475"/>
      <c r="AS60" s="138"/>
      <c r="AT60" s="138"/>
      <c r="AU60" s="138"/>
      <c r="AV60" s="138"/>
      <c r="AW60" s="138"/>
      <c r="AX60" s="138"/>
    </row>
    <row r="61" spans="1:51" s="103" customFormat="1" ht="12.75" customHeight="1">
      <c r="A61" s="474" t="s">
        <v>1245</v>
      </c>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475"/>
      <c r="AS61" s="138"/>
      <c r="AT61" s="138"/>
      <c r="AU61" s="138"/>
      <c r="AV61" s="138"/>
      <c r="AW61" s="138"/>
      <c r="AX61" s="138"/>
    </row>
    <row r="62" spans="1:51" ht="12.75" customHeight="1">
      <c r="A62" s="474" t="s">
        <v>1246</v>
      </c>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475"/>
      <c r="AG62" s="103"/>
      <c r="AH62" s="103"/>
      <c r="AI62" s="103"/>
      <c r="AJ62" s="103"/>
      <c r="AK62" s="103"/>
      <c r="AL62" s="103"/>
      <c r="AM62" s="103"/>
      <c r="AN62" s="103"/>
      <c r="AO62" s="103"/>
      <c r="AP62" s="103"/>
      <c r="AQ62" s="103"/>
      <c r="AR62" s="103"/>
    </row>
    <row r="63" spans="1:51" ht="12.75" customHeight="1">
      <c r="A63" s="474" t="s">
        <v>1247</v>
      </c>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475"/>
      <c r="AG63" s="103"/>
      <c r="AH63" s="103"/>
      <c r="AI63" s="103"/>
      <c r="AJ63" s="103"/>
      <c r="AK63" s="103"/>
      <c r="AL63" s="103"/>
      <c r="AM63" s="103"/>
      <c r="AN63" s="103"/>
      <c r="AO63" s="103"/>
      <c r="AP63" s="103"/>
      <c r="AQ63" s="103"/>
      <c r="AR63" s="103"/>
    </row>
    <row r="64" spans="1:51" ht="12.75" customHeight="1">
      <c r="A64" s="474" t="s">
        <v>1248</v>
      </c>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c r="AF64" s="475"/>
      <c r="AG64" s="103"/>
      <c r="AH64" s="103"/>
      <c r="AI64" s="103"/>
      <c r="AJ64" s="103"/>
      <c r="AK64" s="103"/>
      <c r="AL64" s="103"/>
      <c r="AM64" s="103"/>
      <c r="AN64" s="103"/>
      <c r="AO64" s="103"/>
      <c r="AP64" s="103"/>
      <c r="AQ64" s="103"/>
      <c r="AR64" s="103"/>
    </row>
    <row r="65" spans="1:44" ht="12.75" customHeight="1">
      <c r="A65" s="474" t="s">
        <v>1249</v>
      </c>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475"/>
      <c r="AG65" s="103"/>
      <c r="AH65" s="103"/>
      <c r="AI65" s="103"/>
      <c r="AJ65" s="103"/>
      <c r="AK65" s="103"/>
      <c r="AL65" s="103"/>
      <c r="AM65" s="103"/>
      <c r="AN65" s="103"/>
      <c r="AO65" s="103"/>
      <c r="AP65" s="103"/>
      <c r="AQ65" s="103"/>
      <c r="AR65" s="103"/>
    </row>
    <row r="66" spans="1:44" ht="12.75" customHeight="1">
      <c r="A66" s="474" t="s">
        <v>1250</v>
      </c>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475"/>
      <c r="AG66" s="103"/>
      <c r="AH66" s="103"/>
      <c r="AI66" s="103"/>
      <c r="AJ66" s="103"/>
      <c r="AK66" s="103"/>
      <c r="AL66" s="103"/>
      <c r="AM66" s="103"/>
      <c r="AN66" s="103"/>
      <c r="AO66" s="103"/>
      <c r="AP66" s="103"/>
      <c r="AQ66" s="103"/>
      <c r="AR66" s="103"/>
    </row>
    <row r="67" spans="1:44" ht="12.75" customHeight="1">
      <c r="A67" s="474" t="s">
        <v>1251</v>
      </c>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475"/>
      <c r="AG67" s="103"/>
      <c r="AH67" s="103"/>
      <c r="AI67" s="103"/>
      <c r="AJ67" s="103"/>
      <c r="AK67" s="103"/>
      <c r="AL67" s="103"/>
      <c r="AM67" s="103"/>
      <c r="AN67" s="103"/>
      <c r="AO67" s="103"/>
      <c r="AP67" s="103"/>
      <c r="AQ67" s="103"/>
      <c r="AR67" s="103"/>
    </row>
    <row r="68" spans="1:44" ht="12.75" customHeight="1">
      <c r="A68" s="474" t="s">
        <v>1252</v>
      </c>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475"/>
      <c r="AG68" s="103"/>
      <c r="AH68" s="103"/>
      <c r="AI68" s="103"/>
      <c r="AJ68" s="103"/>
      <c r="AK68" s="103"/>
      <c r="AL68" s="103"/>
      <c r="AM68" s="103"/>
      <c r="AN68" s="103"/>
      <c r="AO68" s="103"/>
      <c r="AP68" s="103"/>
      <c r="AQ68" s="103"/>
      <c r="AR68" s="103"/>
    </row>
    <row r="69" spans="1:44" ht="12.75" customHeight="1">
      <c r="A69" s="474" t="s">
        <v>1253</v>
      </c>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475"/>
      <c r="AG69" s="103"/>
      <c r="AH69" s="103"/>
      <c r="AI69" s="103"/>
      <c r="AJ69" s="103"/>
      <c r="AK69" s="103"/>
      <c r="AL69" s="103"/>
      <c r="AM69" s="103"/>
      <c r="AN69" s="103"/>
      <c r="AO69" s="103"/>
      <c r="AP69" s="103"/>
      <c r="AQ69" s="103"/>
      <c r="AR69" s="103"/>
    </row>
    <row r="70" spans="1:44" ht="12.75" customHeight="1">
      <c r="A70" s="474"/>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c r="AA70" s="220"/>
      <c r="AB70" s="220"/>
      <c r="AC70" s="220"/>
      <c r="AD70" s="220"/>
      <c r="AE70" s="220"/>
      <c r="AF70" s="475"/>
      <c r="AG70" s="103"/>
      <c r="AH70" s="103"/>
      <c r="AI70" s="103"/>
      <c r="AJ70" s="103"/>
      <c r="AK70" s="103"/>
      <c r="AL70" s="103"/>
      <c r="AM70" s="103"/>
      <c r="AN70" s="103"/>
      <c r="AO70" s="103"/>
      <c r="AP70" s="103"/>
      <c r="AQ70" s="103"/>
      <c r="AR70" s="103"/>
    </row>
    <row r="71" spans="1:44" ht="12.75" customHeight="1">
      <c r="A71" s="474"/>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475"/>
      <c r="AG71" s="103"/>
      <c r="AH71" s="103"/>
      <c r="AI71" s="103"/>
      <c r="AJ71" s="103"/>
      <c r="AK71" s="103"/>
      <c r="AL71" s="103"/>
      <c r="AM71" s="103"/>
      <c r="AN71" s="103"/>
      <c r="AO71" s="103"/>
      <c r="AP71" s="103"/>
      <c r="AQ71" s="103"/>
      <c r="AR71" s="103"/>
    </row>
    <row r="72" spans="1:44" ht="12.75" customHeight="1">
      <c r="A72" s="474"/>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475"/>
      <c r="AG72" s="103"/>
      <c r="AH72" s="103"/>
      <c r="AI72" s="103"/>
      <c r="AJ72" s="103"/>
      <c r="AK72" s="103"/>
      <c r="AL72" s="103"/>
      <c r="AM72" s="103"/>
      <c r="AN72" s="103"/>
      <c r="AO72" s="103"/>
      <c r="AP72" s="103"/>
      <c r="AQ72" s="103"/>
      <c r="AR72" s="103"/>
    </row>
    <row r="73" spans="1:44" ht="12.75" customHeight="1">
      <c r="A73" s="474"/>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475"/>
      <c r="AG73" s="103"/>
      <c r="AH73" s="103"/>
      <c r="AI73" s="103"/>
      <c r="AJ73" s="103"/>
      <c r="AK73" s="103"/>
      <c r="AL73" s="103"/>
      <c r="AM73" s="103"/>
      <c r="AN73" s="103"/>
      <c r="AO73" s="103"/>
      <c r="AP73" s="103"/>
      <c r="AQ73" s="103"/>
      <c r="AR73" s="103"/>
    </row>
    <row r="74" spans="1:44" ht="12.75" customHeight="1">
      <c r="A74" s="474"/>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475"/>
      <c r="AG74" s="103"/>
      <c r="AH74" s="103"/>
      <c r="AI74" s="103"/>
      <c r="AJ74" s="103"/>
      <c r="AK74" s="103"/>
      <c r="AL74" s="103"/>
      <c r="AM74" s="103"/>
      <c r="AN74" s="103"/>
      <c r="AO74" s="103"/>
      <c r="AP74" s="103"/>
      <c r="AQ74" s="103"/>
      <c r="AR74" s="103"/>
    </row>
    <row r="75" spans="1:44" ht="12.75" customHeight="1">
      <c r="A75" s="474"/>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475"/>
      <c r="AG75" s="103"/>
      <c r="AH75" s="103"/>
      <c r="AI75" s="103"/>
      <c r="AJ75" s="103"/>
      <c r="AK75" s="103"/>
      <c r="AL75" s="103"/>
      <c r="AM75" s="103"/>
      <c r="AN75" s="103"/>
      <c r="AO75" s="103"/>
      <c r="AP75" s="103"/>
      <c r="AQ75" s="103"/>
      <c r="AR75" s="103"/>
    </row>
    <row r="76" spans="1:44" ht="12.75" customHeight="1">
      <c r="A76" s="474"/>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c r="AB76" s="220"/>
      <c r="AC76" s="220"/>
      <c r="AD76" s="220"/>
      <c r="AE76" s="220"/>
      <c r="AF76" s="475"/>
      <c r="AG76" s="103"/>
      <c r="AH76" s="103"/>
      <c r="AI76" s="103"/>
      <c r="AJ76" s="103"/>
      <c r="AK76" s="103"/>
      <c r="AL76" s="103"/>
      <c r="AM76" s="103"/>
      <c r="AN76" s="103"/>
      <c r="AO76" s="103"/>
      <c r="AP76" s="103"/>
      <c r="AQ76" s="103"/>
      <c r="AR76" s="103"/>
    </row>
    <row r="77" spans="1:44" ht="12.75" customHeight="1">
      <c r="A77" s="474"/>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475"/>
      <c r="AG77" s="103"/>
      <c r="AH77" s="103"/>
      <c r="AI77" s="103"/>
      <c r="AJ77" s="103"/>
      <c r="AK77" s="103"/>
      <c r="AL77" s="103"/>
      <c r="AM77" s="103"/>
      <c r="AN77" s="103"/>
      <c r="AO77" s="103"/>
      <c r="AP77" s="103"/>
      <c r="AQ77" s="103"/>
      <c r="AR77" s="103"/>
    </row>
    <row r="78" spans="1:44" ht="12.75" customHeight="1">
      <c r="A78" s="474"/>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475"/>
      <c r="AG78" s="103"/>
      <c r="AH78" s="103"/>
      <c r="AI78" s="103"/>
      <c r="AJ78" s="103"/>
      <c r="AK78" s="103"/>
      <c r="AL78" s="103"/>
      <c r="AM78" s="103"/>
      <c r="AN78" s="103"/>
      <c r="AO78" s="103"/>
      <c r="AP78" s="103"/>
      <c r="AQ78" s="103"/>
      <c r="AR78" s="103"/>
    </row>
    <row r="79" spans="1:44" ht="12.75" customHeight="1">
      <c r="A79" s="474"/>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475"/>
      <c r="AG79" s="103"/>
      <c r="AH79" s="103"/>
      <c r="AI79" s="103"/>
      <c r="AJ79" s="103"/>
      <c r="AK79" s="103"/>
      <c r="AL79" s="103"/>
      <c r="AM79" s="103"/>
      <c r="AN79" s="103"/>
      <c r="AO79" s="103"/>
      <c r="AP79" s="103"/>
      <c r="AQ79" s="103"/>
      <c r="AR79" s="103"/>
    </row>
    <row r="80" spans="1:44" ht="12.75" customHeight="1">
      <c r="A80" s="474"/>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475"/>
      <c r="AG80" s="103"/>
      <c r="AH80" s="103"/>
      <c r="AI80" s="103"/>
      <c r="AJ80" s="103"/>
      <c r="AK80" s="103"/>
      <c r="AL80" s="103"/>
      <c r="AM80" s="103"/>
      <c r="AN80" s="103"/>
      <c r="AO80" s="103"/>
      <c r="AP80" s="103"/>
      <c r="AQ80" s="103"/>
      <c r="AR80" s="103"/>
    </row>
    <row r="81" spans="1:44" ht="12.75" customHeight="1">
      <c r="A81" s="474"/>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475"/>
      <c r="AG81" s="103"/>
      <c r="AH81" s="103"/>
      <c r="AI81" s="103"/>
      <c r="AJ81" s="103"/>
      <c r="AK81" s="103"/>
      <c r="AL81" s="103"/>
      <c r="AM81" s="103"/>
      <c r="AN81" s="103"/>
      <c r="AO81" s="103"/>
      <c r="AP81" s="103"/>
      <c r="AQ81" s="103"/>
      <c r="AR81" s="103"/>
    </row>
    <row r="82" spans="1:44" ht="12.75" customHeight="1">
      <c r="A82" s="474"/>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475"/>
      <c r="AG82" s="103"/>
      <c r="AH82" s="103"/>
      <c r="AI82" s="103"/>
      <c r="AJ82" s="103"/>
      <c r="AK82" s="103"/>
      <c r="AL82" s="103"/>
      <c r="AM82" s="103"/>
      <c r="AN82" s="103"/>
      <c r="AO82" s="103"/>
      <c r="AP82" s="103"/>
      <c r="AQ82" s="103"/>
      <c r="AR82" s="103"/>
    </row>
    <row r="83" spans="1:44" ht="12.75" customHeight="1">
      <c r="A83" s="474"/>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475"/>
      <c r="AG83" s="103"/>
      <c r="AH83" s="103"/>
      <c r="AI83" s="103"/>
      <c r="AJ83" s="103"/>
      <c r="AK83" s="103"/>
      <c r="AL83" s="103"/>
      <c r="AM83" s="103"/>
      <c r="AN83" s="103"/>
      <c r="AO83" s="103"/>
      <c r="AP83" s="103"/>
      <c r="AQ83" s="103"/>
      <c r="AR83" s="103"/>
    </row>
    <row r="84" spans="1:44" ht="12.75" customHeight="1">
      <c r="A84" s="474"/>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475"/>
      <c r="AG84" s="103"/>
      <c r="AH84" s="103"/>
      <c r="AI84" s="103"/>
      <c r="AJ84" s="103"/>
      <c r="AK84" s="103"/>
      <c r="AL84" s="103"/>
      <c r="AM84" s="103"/>
      <c r="AN84" s="103"/>
      <c r="AO84" s="103"/>
      <c r="AP84" s="103"/>
      <c r="AQ84" s="103"/>
      <c r="AR84" s="103"/>
    </row>
    <row r="85" spans="1:44" ht="12.75" customHeight="1">
      <c r="A85" s="474"/>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475"/>
      <c r="AG85" s="103"/>
      <c r="AH85" s="103"/>
      <c r="AI85" s="103"/>
      <c r="AJ85" s="103"/>
      <c r="AK85" s="103"/>
      <c r="AL85" s="103"/>
      <c r="AM85" s="103"/>
      <c r="AN85" s="103"/>
      <c r="AO85" s="103"/>
      <c r="AP85" s="103"/>
      <c r="AQ85" s="103"/>
      <c r="AR85" s="103"/>
    </row>
    <row r="86" spans="1:44" ht="12.75" customHeight="1">
      <c r="A86" s="474"/>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475"/>
      <c r="AG86" s="103"/>
      <c r="AH86" s="103"/>
      <c r="AI86" s="103"/>
      <c r="AJ86" s="103"/>
      <c r="AK86" s="103"/>
      <c r="AL86" s="103"/>
      <c r="AM86" s="103"/>
      <c r="AN86" s="103"/>
      <c r="AO86" s="103"/>
      <c r="AP86" s="103"/>
      <c r="AQ86" s="103"/>
      <c r="AR86" s="103"/>
    </row>
    <row r="87" spans="1:44" ht="12.75" customHeight="1">
      <c r="A87" s="474"/>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475"/>
      <c r="AG87" s="103"/>
      <c r="AH87" s="103"/>
      <c r="AI87" s="103"/>
      <c r="AJ87" s="103"/>
      <c r="AK87" s="103"/>
      <c r="AL87" s="103"/>
      <c r="AM87" s="103"/>
      <c r="AN87" s="103"/>
      <c r="AO87" s="103"/>
      <c r="AP87" s="103"/>
      <c r="AQ87" s="103"/>
      <c r="AR87" s="103"/>
    </row>
    <row r="88" spans="1:44" ht="12.75" customHeight="1">
      <c r="A88" s="474"/>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475"/>
      <c r="AG88" s="103"/>
      <c r="AH88" s="103"/>
      <c r="AI88" s="103"/>
      <c r="AJ88" s="103"/>
      <c r="AK88" s="103"/>
      <c r="AL88" s="103"/>
      <c r="AM88" s="103"/>
      <c r="AN88" s="103"/>
      <c r="AO88" s="103"/>
      <c r="AP88" s="103"/>
      <c r="AQ88" s="103"/>
      <c r="AR88" s="103"/>
    </row>
    <row r="89" spans="1:44" ht="12.75" customHeight="1">
      <c r="A89" s="474"/>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475"/>
      <c r="AG89" s="103"/>
      <c r="AH89" s="103"/>
      <c r="AI89" s="103"/>
      <c r="AJ89" s="103"/>
      <c r="AK89" s="103"/>
      <c r="AL89" s="103"/>
      <c r="AM89" s="103"/>
      <c r="AN89" s="103"/>
      <c r="AO89" s="103"/>
      <c r="AP89" s="103"/>
      <c r="AQ89" s="103"/>
      <c r="AR89" s="103"/>
    </row>
    <row r="90" spans="1:44" ht="12.75" customHeight="1">
      <c r="A90" s="474"/>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475"/>
      <c r="AG90" s="103"/>
      <c r="AH90" s="103"/>
      <c r="AI90" s="103"/>
      <c r="AJ90" s="103"/>
      <c r="AK90" s="103"/>
      <c r="AL90" s="103"/>
      <c r="AM90" s="103"/>
      <c r="AN90" s="103"/>
      <c r="AO90" s="103"/>
      <c r="AP90" s="103"/>
      <c r="AQ90" s="103"/>
      <c r="AR90" s="103"/>
    </row>
    <row r="91" spans="1:44" ht="12.75" customHeight="1">
      <c r="A91" s="474"/>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475"/>
      <c r="AG91" s="103"/>
      <c r="AH91" s="103"/>
      <c r="AI91" s="103"/>
      <c r="AJ91" s="103"/>
      <c r="AK91" s="103"/>
      <c r="AL91" s="103"/>
      <c r="AM91" s="103"/>
      <c r="AN91" s="103"/>
      <c r="AO91" s="103"/>
      <c r="AP91" s="103"/>
      <c r="AQ91" s="103"/>
      <c r="AR91" s="103"/>
    </row>
    <row r="92" spans="1:44" ht="12.75" customHeight="1">
      <c r="A92" s="474"/>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c r="AA92" s="220"/>
      <c r="AB92" s="220"/>
      <c r="AC92" s="220"/>
      <c r="AD92" s="220"/>
      <c r="AE92" s="220"/>
      <c r="AF92" s="475"/>
      <c r="AG92" s="103"/>
      <c r="AH92" s="103"/>
      <c r="AI92" s="103"/>
      <c r="AJ92" s="103"/>
      <c r="AK92" s="103"/>
      <c r="AL92" s="103"/>
      <c r="AM92" s="103"/>
      <c r="AN92" s="103"/>
      <c r="AO92" s="103"/>
      <c r="AP92" s="103"/>
      <c r="AQ92" s="103"/>
      <c r="AR92" s="103"/>
    </row>
    <row r="93" spans="1:44" ht="12.75" customHeight="1">
      <c r="A93" s="474"/>
      <c r="B93" s="220"/>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475"/>
      <c r="AG93" s="103"/>
      <c r="AH93" s="103"/>
      <c r="AI93" s="103"/>
      <c r="AJ93" s="103"/>
      <c r="AK93" s="103"/>
      <c r="AL93" s="103"/>
      <c r="AM93" s="103"/>
      <c r="AN93" s="103"/>
      <c r="AO93" s="103"/>
      <c r="AP93" s="103"/>
      <c r="AQ93" s="103"/>
      <c r="AR93" s="103"/>
    </row>
    <row r="94" spans="1:44" ht="12.75" customHeight="1">
      <c r="A94" s="474"/>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c r="AE94" s="220"/>
      <c r="AF94" s="475"/>
      <c r="AG94" s="103"/>
      <c r="AH94" s="103"/>
      <c r="AI94" s="103"/>
      <c r="AJ94" s="103"/>
      <c r="AK94" s="103"/>
      <c r="AL94" s="103"/>
      <c r="AM94" s="103"/>
      <c r="AN94" s="103"/>
      <c r="AO94" s="103"/>
      <c r="AP94" s="103"/>
      <c r="AQ94" s="103"/>
      <c r="AR94" s="103"/>
    </row>
    <row r="95" spans="1:44" ht="12.75" customHeight="1">
      <c r="A95" s="474"/>
      <c r="B95" s="220"/>
      <c r="C95" s="220"/>
      <c r="D95" s="220"/>
      <c r="E95" s="220"/>
      <c r="F95" s="220"/>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475"/>
      <c r="AG95" s="103"/>
      <c r="AH95" s="103"/>
      <c r="AI95" s="103"/>
      <c r="AJ95" s="103"/>
      <c r="AK95" s="103"/>
      <c r="AL95" s="103"/>
      <c r="AM95" s="103"/>
      <c r="AN95" s="103"/>
      <c r="AO95" s="103"/>
      <c r="AP95" s="103"/>
      <c r="AQ95" s="103"/>
      <c r="AR95" s="103"/>
    </row>
    <row r="96" spans="1:44" ht="12.75" customHeight="1">
      <c r="A96" s="474"/>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475"/>
      <c r="AG96" s="103"/>
      <c r="AH96" s="103"/>
      <c r="AI96" s="103"/>
      <c r="AJ96" s="103"/>
      <c r="AK96" s="103"/>
      <c r="AL96" s="103"/>
      <c r="AM96" s="103"/>
      <c r="AN96" s="103"/>
      <c r="AO96" s="103"/>
      <c r="AP96" s="103"/>
      <c r="AQ96" s="103"/>
      <c r="AR96" s="103"/>
    </row>
    <row r="97" spans="1:44" ht="12.75" customHeight="1">
      <c r="A97" s="474"/>
      <c r="B97" s="220"/>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475"/>
      <c r="AG97" s="103"/>
      <c r="AH97" s="103"/>
      <c r="AI97" s="103"/>
      <c r="AJ97" s="103"/>
      <c r="AK97" s="103"/>
      <c r="AL97" s="103"/>
      <c r="AM97" s="103"/>
      <c r="AN97" s="103"/>
      <c r="AO97" s="103"/>
      <c r="AP97" s="103"/>
      <c r="AQ97" s="103"/>
      <c r="AR97" s="103"/>
    </row>
    <row r="98" spans="1:44" ht="12.75" customHeight="1">
      <c r="A98" s="474"/>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c r="AA98" s="220"/>
      <c r="AB98" s="220"/>
      <c r="AC98" s="220"/>
      <c r="AD98" s="220"/>
      <c r="AE98" s="220"/>
      <c r="AF98" s="475"/>
      <c r="AG98" s="103"/>
      <c r="AH98" s="103"/>
      <c r="AI98" s="103"/>
      <c r="AJ98" s="103"/>
      <c r="AK98" s="103"/>
      <c r="AL98" s="103"/>
      <c r="AM98" s="103"/>
      <c r="AN98" s="103"/>
      <c r="AO98" s="103"/>
      <c r="AP98" s="103"/>
      <c r="AQ98" s="103"/>
      <c r="AR98" s="103"/>
    </row>
    <row r="99" spans="1:44" ht="12.75" customHeight="1">
      <c r="A99" s="474"/>
      <c r="B99" s="220"/>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475"/>
      <c r="AG99" s="103"/>
      <c r="AH99" s="103"/>
      <c r="AI99" s="103"/>
      <c r="AJ99" s="103"/>
      <c r="AK99" s="103"/>
      <c r="AL99" s="103"/>
      <c r="AM99" s="103"/>
      <c r="AN99" s="103"/>
      <c r="AO99" s="103"/>
      <c r="AP99" s="103"/>
      <c r="AQ99" s="103"/>
      <c r="AR99" s="103"/>
    </row>
    <row r="100" spans="1:44" ht="12.75" customHeight="1">
      <c r="A100" s="474"/>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475"/>
      <c r="AG100" s="103"/>
      <c r="AH100" s="103"/>
      <c r="AI100" s="103"/>
      <c r="AJ100" s="103"/>
      <c r="AK100" s="103"/>
      <c r="AL100" s="103"/>
      <c r="AM100" s="103"/>
      <c r="AN100" s="103"/>
      <c r="AO100" s="103"/>
      <c r="AP100" s="103"/>
      <c r="AQ100" s="103"/>
      <c r="AR100" s="103"/>
    </row>
    <row r="101" spans="1:44" ht="12.75" customHeight="1">
      <c r="A101" s="474"/>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475"/>
      <c r="AG101" s="103"/>
      <c r="AH101" s="103"/>
      <c r="AI101" s="103"/>
      <c r="AJ101" s="103"/>
      <c r="AK101" s="103"/>
      <c r="AL101" s="103"/>
      <c r="AM101" s="103"/>
      <c r="AN101" s="103"/>
      <c r="AO101" s="103"/>
      <c r="AP101" s="103"/>
      <c r="AQ101" s="103"/>
      <c r="AR101" s="103"/>
    </row>
    <row r="102" spans="1:44" ht="12.75" customHeight="1">
      <c r="A102" s="474"/>
      <c r="B102" s="220"/>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475"/>
      <c r="AG102" s="103"/>
      <c r="AH102" s="103"/>
      <c r="AI102" s="103"/>
      <c r="AJ102" s="103"/>
      <c r="AK102" s="103"/>
      <c r="AL102" s="103"/>
      <c r="AM102" s="103"/>
      <c r="AN102" s="103"/>
      <c r="AO102" s="103"/>
      <c r="AP102" s="103"/>
      <c r="AQ102" s="103"/>
      <c r="AR102" s="103"/>
    </row>
    <row r="103" spans="1:44" ht="12.75" customHeight="1">
      <c r="A103" s="474"/>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475"/>
      <c r="AG103" s="103"/>
      <c r="AH103" s="103"/>
      <c r="AI103" s="103"/>
      <c r="AJ103" s="103"/>
      <c r="AK103" s="103"/>
      <c r="AL103" s="103"/>
      <c r="AM103" s="103"/>
      <c r="AN103" s="103"/>
      <c r="AO103" s="103"/>
      <c r="AP103" s="103"/>
      <c r="AQ103" s="103"/>
      <c r="AR103" s="103"/>
    </row>
    <row r="104" spans="1:44" ht="12.75" customHeight="1">
      <c r="A104" s="474"/>
      <c r="B104" s="220"/>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475"/>
      <c r="AG104" s="103"/>
      <c r="AH104" s="103"/>
      <c r="AI104" s="103"/>
      <c r="AJ104" s="103"/>
      <c r="AK104" s="103"/>
      <c r="AL104" s="103"/>
      <c r="AM104" s="103"/>
      <c r="AN104" s="103"/>
      <c r="AO104" s="103"/>
      <c r="AP104" s="103"/>
      <c r="AQ104" s="103"/>
      <c r="AR104" s="103"/>
    </row>
    <row r="105" spans="1:44" ht="12.75" customHeight="1">
      <c r="A105" s="474"/>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475"/>
      <c r="AG105" s="103"/>
      <c r="AH105" s="103"/>
      <c r="AI105" s="103"/>
      <c r="AJ105" s="103"/>
      <c r="AK105" s="103"/>
      <c r="AL105" s="103"/>
      <c r="AM105" s="103"/>
      <c r="AN105" s="103"/>
      <c r="AO105" s="103"/>
      <c r="AP105" s="103"/>
      <c r="AQ105" s="103"/>
      <c r="AR105" s="103"/>
    </row>
    <row r="106" spans="1:44" ht="12.75" customHeight="1">
      <c r="A106" s="474"/>
      <c r="B106" s="220"/>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475"/>
      <c r="AG106" s="103"/>
      <c r="AH106" s="103"/>
      <c r="AI106" s="103"/>
      <c r="AJ106" s="103"/>
      <c r="AK106" s="103"/>
      <c r="AL106" s="103"/>
      <c r="AM106" s="103"/>
      <c r="AN106" s="103"/>
      <c r="AO106" s="103"/>
      <c r="AP106" s="103"/>
      <c r="AQ106" s="103"/>
      <c r="AR106" s="103"/>
    </row>
    <row r="107" spans="1:44" ht="12.75" customHeight="1">
      <c r="A107" s="474"/>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475"/>
      <c r="AG107" s="103"/>
      <c r="AH107" s="103"/>
      <c r="AI107" s="103"/>
      <c r="AJ107" s="103"/>
      <c r="AK107" s="103"/>
      <c r="AL107" s="103"/>
      <c r="AM107" s="103"/>
      <c r="AN107" s="103"/>
      <c r="AO107" s="103"/>
      <c r="AP107" s="103"/>
      <c r="AQ107" s="103"/>
      <c r="AR107" s="103"/>
    </row>
    <row r="108" spans="1:44" ht="12.75" customHeight="1">
      <c r="A108" s="474"/>
      <c r="B108" s="220"/>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475"/>
      <c r="AG108" s="103"/>
      <c r="AH108" s="103"/>
      <c r="AI108" s="103"/>
      <c r="AJ108" s="103"/>
      <c r="AK108" s="103"/>
      <c r="AL108" s="103"/>
      <c r="AM108" s="103"/>
      <c r="AN108" s="103"/>
      <c r="AO108" s="103"/>
      <c r="AP108" s="103"/>
      <c r="AQ108" s="103"/>
      <c r="AR108" s="103"/>
    </row>
    <row r="109" spans="1:44" ht="12.75" customHeight="1">
      <c r="A109" s="474"/>
      <c r="B109" s="220"/>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475"/>
      <c r="AG109" s="103"/>
      <c r="AH109" s="103"/>
      <c r="AI109" s="103"/>
      <c r="AJ109" s="103"/>
      <c r="AK109" s="103"/>
      <c r="AL109" s="103"/>
      <c r="AM109" s="103"/>
      <c r="AN109" s="103"/>
      <c r="AO109" s="103"/>
      <c r="AP109" s="103"/>
      <c r="AQ109" s="103"/>
      <c r="AR109" s="103"/>
    </row>
    <row r="110" spans="1:44" ht="12.75" customHeight="1">
      <c r="A110" s="474"/>
      <c r="B110" s="220"/>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475"/>
      <c r="AG110" s="103"/>
      <c r="AH110" s="103"/>
      <c r="AI110" s="103"/>
      <c r="AJ110" s="103"/>
      <c r="AK110" s="103"/>
      <c r="AL110" s="103"/>
      <c r="AM110" s="103"/>
      <c r="AN110" s="103"/>
      <c r="AO110" s="103"/>
      <c r="AP110" s="103"/>
      <c r="AQ110" s="103"/>
      <c r="AR110" s="103"/>
    </row>
    <row r="111" spans="1:44" ht="12.75" customHeight="1">
      <c r="A111" s="474"/>
      <c r="B111" s="220"/>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475"/>
      <c r="AG111" s="103"/>
      <c r="AH111" s="103"/>
      <c r="AI111" s="103"/>
      <c r="AJ111" s="103"/>
      <c r="AK111" s="103"/>
      <c r="AL111" s="103"/>
      <c r="AM111" s="103"/>
      <c r="AN111" s="103"/>
      <c r="AO111" s="103"/>
      <c r="AP111" s="103"/>
      <c r="AQ111" s="103"/>
      <c r="AR111" s="103"/>
    </row>
    <row r="112" spans="1:44" ht="12.75" customHeight="1">
      <c r="A112" s="474"/>
      <c r="B112" s="220"/>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475"/>
      <c r="AG112" s="103"/>
      <c r="AH112" s="103"/>
      <c r="AI112" s="103"/>
      <c r="AJ112" s="103"/>
      <c r="AK112" s="103"/>
      <c r="AL112" s="103"/>
      <c r="AM112" s="103"/>
      <c r="AN112" s="103"/>
      <c r="AO112" s="103"/>
      <c r="AP112" s="103"/>
      <c r="AQ112" s="103"/>
      <c r="AR112" s="103"/>
    </row>
    <row r="113" spans="1:44" ht="12.75" customHeight="1">
      <c r="A113" s="474"/>
      <c r="B113" s="220"/>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475"/>
      <c r="AG113" s="103"/>
      <c r="AH113" s="103"/>
      <c r="AI113" s="103"/>
      <c r="AJ113" s="103"/>
      <c r="AK113" s="103"/>
      <c r="AL113" s="103"/>
      <c r="AM113" s="103"/>
      <c r="AN113" s="103"/>
      <c r="AO113" s="103"/>
      <c r="AP113" s="103"/>
      <c r="AQ113" s="103"/>
      <c r="AR113" s="103"/>
    </row>
    <row r="114" spans="1:44" ht="12.75" customHeight="1">
      <c r="A114" s="474"/>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475"/>
      <c r="AG114" s="103"/>
      <c r="AH114" s="103"/>
      <c r="AI114" s="103"/>
      <c r="AJ114" s="103"/>
      <c r="AK114" s="103"/>
      <c r="AL114" s="103"/>
      <c r="AM114" s="103"/>
      <c r="AN114" s="103"/>
      <c r="AO114" s="103"/>
      <c r="AP114" s="103"/>
      <c r="AQ114" s="103"/>
      <c r="AR114" s="103"/>
    </row>
    <row r="115" spans="1:44" ht="12.75" customHeight="1" thickBot="1">
      <c r="A115" s="479"/>
      <c r="B115" s="480"/>
      <c r="C115" s="480"/>
      <c r="D115" s="480"/>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1"/>
      <c r="AG115" s="103"/>
      <c r="AH115" s="103"/>
      <c r="AI115" s="103"/>
      <c r="AJ115" s="103"/>
      <c r="AK115" s="103"/>
      <c r="AL115" s="103"/>
      <c r="AM115" s="103"/>
      <c r="AN115" s="103"/>
      <c r="AO115" s="103"/>
      <c r="AP115" s="103"/>
      <c r="AQ115" s="103"/>
      <c r="AR115" s="103"/>
    </row>
    <row r="116" spans="1:44" ht="12.7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s="103"/>
      <c r="AH116" s="103"/>
      <c r="AI116" s="103"/>
      <c r="AJ116" s="103"/>
      <c r="AK116" s="103"/>
      <c r="AL116" s="103"/>
      <c r="AM116" s="103"/>
      <c r="AN116" s="103"/>
      <c r="AO116" s="103"/>
      <c r="AP116" s="103"/>
      <c r="AQ116" s="103"/>
      <c r="AR116" s="103"/>
    </row>
    <row r="117" spans="1:44" ht="12.7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s="103"/>
      <c r="AH117" s="103"/>
      <c r="AI117" s="103"/>
      <c r="AJ117" s="103"/>
      <c r="AK117" s="103"/>
      <c r="AL117" s="103"/>
      <c r="AM117" s="103"/>
      <c r="AN117" s="103"/>
      <c r="AO117" s="103"/>
      <c r="AP117" s="103"/>
      <c r="AQ117" s="103"/>
      <c r="AR117" s="103"/>
    </row>
    <row r="118" spans="1:44" ht="12.7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s="103"/>
      <c r="AH118" s="103"/>
      <c r="AI118" s="103"/>
      <c r="AJ118" s="103"/>
      <c r="AK118" s="103"/>
      <c r="AL118" s="103"/>
      <c r="AM118" s="103"/>
      <c r="AN118" s="103"/>
      <c r="AO118" s="103"/>
      <c r="AP118" s="103"/>
      <c r="AQ118" s="103"/>
      <c r="AR118" s="103"/>
    </row>
    <row r="119" spans="1:44" ht="12.7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s="103"/>
      <c r="AH119" s="103"/>
      <c r="AI119" s="103"/>
      <c r="AJ119" s="103"/>
      <c r="AK119" s="103"/>
      <c r="AL119" s="103"/>
      <c r="AM119" s="103"/>
      <c r="AN119" s="103"/>
      <c r="AO119" s="103"/>
      <c r="AP119" s="103"/>
      <c r="AQ119" s="103"/>
      <c r="AR119" s="103"/>
    </row>
    <row r="120" spans="1:44" ht="12.75"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s="103"/>
      <c r="AH120" s="103"/>
      <c r="AI120" s="103"/>
      <c r="AJ120" s="103"/>
      <c r="AK120" s="103"/>
      <c r="AL120" s="103"/>
      <c r="AM120" s="103"/>
      <c r="AN120" s="103"/>
      <c r="AO120" s="103"/>
      <c r="AP120" s="103"/>
      <c r="AQ120" s="103"/>
      <c r="AR120" s="103"/>
    </row>
    <row r="121" spans="1:44" ht="12.75"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s="103"/>
      <c r="AH121" s="103"/>
      <c r="AI121" s="103"/>
      <c r="AJ121" s="103"/>
      <c r="AK121" s="103"/>
      <c r="AL121" s="103"/>
      <c r="AM121" s="103"/>
      <c r="AN121" s="103"/>
      <c r="AO121" s="103"/>
      <c r="AP121" s="103"/>
      <c r="AQ121" s="103"/>
      <c r="AR121" s="103"/>
    </row>
    <row r="122" spans="1:44" ht="12.75"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s="103"/>
      <c r="AH122" s="103"/>
      <c r="AI122" s="103"/>
      <c r="AJ122" s="103"/>
      <c r="AK122" s="103"/>
      <c r="AL122" s="103"/>
      <c r="AM122" s="103"/>
      <c r="AN122" s="103"/>
      <c r="AO122" s="103"/>
      <c r="AP122" s="103"/>
      <c r="AQ122" s="103"/>
      <c r="AR122" s="103"/>
    </row>
    <row r="123" spans="1:44" ht="12.75" customHeight="1">
      <c r="A123"/>
      <c r="B123"/>
      <c r="C123"/>
      <c r="D123"/>
      <c r="E123"/>
      <c r="F123"/>
      <c r="G123"/>
      <c r="H123"/>
      <c r="I123"/>
      <c r="J123"/>
      <c r="K123"/>
      <c r="L123"/>
      <c r="M123"/>
      <c r="N123"/>
      <c r="O123"/>
      <c r="P123"/>
      <c r="Q123"/>
      <c r="R123"/>
      <c r="S123"/>
      <c r="T123"/>
      <c r="U123"/>
      <c r="V123"/>
      <c r="W123"/>
      <c r="X123"/>
      <c r="Y123"/>
      <c r="Z123"/>
      <c r="AA123"/>
      <c r="AB123"/>
      <c r="AC123"/>
      <c r="AD123"/>
      <c r="AE123"/>
      <c r="AF123"/>
      <c r="AG123" s="103"/>
      <c r="AH123" s="103"/>
      <c r="AI123" s="103"/>
      <c r="AJ123" s="103"/>
      <c r="AK123" s="103"/>
      <c r="AL123" s="103"/>
      <c r="AM123" s="103"/>
      <c r="AN123" s="103"/>
      <c r="AO123" s="103"/>
      <c r="AP123" s="103"/>
      <c r="AQ123" s="103"/>
      <c r="AR123" s="103"/>
    </row>
    <row r="124" spans="1:44" ht="12.75" customHeight="1">
      <c r="A124"/>
      <c r="B124"/>
      <c r="C124"/>
      <c r="D124"/>
      <c r="E124"/>
      <c r="F124"/>
      <c r="G124"/>
      <c r="H124"/>
      <c r="I124"/>
      <c r="J124"/>
      <c r="K124"/>
      <c r="L124"/>
      <c r="M124"/>
      <c r="N124"/>
      <c r="O124"/>
      <c r="P124"/>
      <c r="Q124"/>
      <c r="R124"/>
      <c r="S124"/>
      <c r="T124"/>
      <c r="U124"/>
      <c r="V124"/>
      <c r="W124"/>
      <c r="X124"/>
      <c r="Y124"/>
      <c r="Z124"/>
      <c r="AA124"/>
      <c r="AB124"/>
      <c r="AC124"/>
      <c r="AD124"/>
      <c r="AE124"/>
      <c r="AF124"/>
      <c r="AG124" s="103"/>
      <c r="AH124" s="103"/>
      <c r="AI124" s="103"/>
      <c r="AJ124" s="103"/>
      <c r="AK124" s="103"/>
      <c r="AL124" s="103"/>
      <c r="AM124" s="103"/>
      <c r="AN124" s="103"/>
      <c r="AO124" s="103"/>
      <c r="AP124" s="103"/>
      <c r="AQ124" s="103"/>
      <c r="AR124" s="103"/>
    </row>
    <row r="125" spans="1:44" ht="12.75" customHeight="1">
      <c r="A125"/>
      <c r="B125"/>
      <c r="C125"/>
      <c r="D125"/>
      <c r="E125"/>
      <c r="F125"/>
      <c r="G125"/>
      <c r="H125"/>
      <c r="I125"/>
      <c r="J125"/>
      <c r="K125"/>
      <c r="L125"/>
      <c r="M125"/>
      <c r="N125"/>
      <c r="O125"/>
      <c r="P125"/>
      <c r="Q125"/>
      <c r="R125"/>
      <c r="S125"/>
      <c r="T125"/>
      <c r="U125"/>
      <c r="V125"/>
      <c r="W125"/>
      <c r="X125"/>
      <c r="Y125"/>
      <c r="Z125"/>
      <c r="AA125"/>
      <c r="AB125"/>
      <c r="AC125"/>
      <c r="AD125"/>
      <c r="AE125"/>
      <c r="AF125"/>
      <c r="AG125" s="103"/>
      <c r="AH125" s="103"/>
      <c r="AI125" s="103"/>
      <c r="AJ125" s="103"/>
      <c r="AK125" s="103"/>
      <c r="AL125" s="103"/>
      <c r="AM125" s="103"/>
      <c r="AN125" s="103"/>
      <c r="AO125" s="103"/>
      <c r="AP125" s="103"/>
      <c r="AQ125" s="103"/>
      <c r="AR125" s="103"/>
    </row>
    <row r="126" spans="1:44" ht="12.75" customHeight="1">
      <c r="A126"/>
      <c r="B126"/>
      <c r="C126"/>
      <c r="D126"/>
      <c r="E126"/>
      <c r="F126"/>
      <c r="G126"/>
      <c r="H126"/>
      <c r="I126"/>
      <c r="J126"/>
      <c r="K126"/>
      <c r="L126"/>
      <c r="M126"/>
      <c r="N126"/>
      <c r="O126"/>
      <c r="P126"/>
      <c r="Q126"/>
      <c r="R126"/>
      <c r="S126"/>
      <c r="T126"/>
      <c r="U126"/>
      <c r="V126"/>
      <c r="W126"/>
      <c r="X126"/>
      <c r="Y126"/>
      <c r="Z126"/>
      <c r="AA126"/>
      <c r="AB126"/>
      <c r="AC126"/>
      <c r="AD126"/>
      <c r="AE126"/>
      <c r="AF126"/>
      <c r="AG126" s="103"/>
      <c r="AH126" s="103"/>
      <c r="AI126" s="103"/>
      <c r="AJ126" s="103"/>
      <c r="AK126" s="103"/>
      <c r="AL126" s="103"/>
      <c r="AM126" s="103"/>
      <c r="AN126" s="103"/>
      <c r="AO126" s="103"/>
      <c r="AP126" s="103"/>
      <c r="AQ126" s="103"/>
      <c r="AR126" s="103"/>
    </row>
    <row r="127" spans="1:44" ht="12.75" customHeight="1">
      <c r="A127"/>
      <c r="B127"/>
      <c r="C127"/>
      <c r="D127"/>
      <c r="E127"/>
      <c r="F127"/>
      <c r="G127"/>
      <c r="H127"/>
      <c r="I127"/>
      <c r="J127"/>
      <c r="K127"/>
      <c r="L127"/>
      <c r="M127"/>
      <c r="N127"/>
      <c r="O127"/>
      <c r="P127"/>
      <c r="Q127"/>
      <c r="R127"/>
      <c r="S127"/>
      <c r="T127"/>
      <c r="U127"/>
      <c r="V127"/>
      <c r="W127"/>
      <c r="X127"/>
      <c r="Y127"/>
      <c r="Z127"/>
      <c r="AA127"/>
      <c r="AB127"/>
      <c r="AC127"/>
      <c r="AD127"/>
      <c r="AE127"/>
      <c r="AF127"/>
      <c r="AG127" s="103"/>
      <c r="AH127" s="103"/>
      <c r="AI127" s="103"/>
      <c r="AJ127" s="103"/>
      <c r="AK127" s="103"/>
      <c r="AL127" s="103"/>
      <c r="AM127" s="103"/>
      <c r="AN127" s="103"/>
      <c r="AO127" s="103"/>
      <c r="AP127" s="103"/>
      <c r="AQ127" s="103"/>
      <c r="AR127" s="103"/>
    </row>
    <row r="128" spans="1:44" ht="12.75" customHeight="1">
      <c r="A128"/>
      <c r="B128"/>
      <c r="C128"/>
      <c r="D128"/>
      <c r="E128"/>
      <c r="F128"/>
      <c r="G128"/>
      <c r="H128"/>
      <c r="I128"/>
      <c r="J128"/>
      <c r="K128"/>
      <c r="L128"/>
      <c r="M128"/>
      <c r="N128"/>
      <c r="O128"/>
      <c r="P128"/>
      <c r="Q128"/>
      <c r="R128"/>
      <c r="S128"/>
      <c r="T128"/>
      <c r="U128"/>
      <c r="V128"/>
      <c r="W128"/>
      <c r="X128"/>
      <c r="Y128"/>
      <c r="Z128"/>
      <c r="AA128"/>
      <c r="AB128"/>
      <c r="AC128"/>
      <c r="AD128"/>
      <c r="AE128"/>
      <c r="AF128"/>
      <c r="AG128" s="103"/>
      <c r="AH128" s="103"/>
      <c r="AI128" s="103"/>
      <c r="AJ128" s="103"/>
      <c r="AK128" s="103"/>
      <c r="AL128" s="103"/>
      <c r="AM128" s="103"/>
      <c r="AN128" s="103"/>
      <c r="AO128" s="103"/>
      <c r="AP128" s="103"/>
      <c r="AQ128" s="103"/>
      <c r="AR128" s="103"/>
    </row>
    <row r="129" spans="1:44" ht="12.75"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s="103"/>
      <c r="AH129" s="103"/>
      <c r="AI129" s="103"/>
      <c r="AJ129" s="103"/>
      <c r="AK129" s="103"/>
      <c r="AL129" s="103"/>
      <c r="AM129" s="103"/>
      <c r="AN129" s="103"/>
      <c r="AO129" s="103"/>
      <c r="AP129" s="103"/>
      <c r="AQ129" s="103"/>
      <c r="AR129" s="103"/>
    </row>
    <row r="130" spans="1:44" ht="12.75" customHeight="1">
      <c r="A130"/>
      <c r="B130"/>
      <c r="C130"/>
      <c r="D130"/>
      <c r="E130"/>
      <c r="F130"/>
      <c r="G130"/>
      <c r="H130"/>
      <c r="I130"/>
      <c r="J130"/>
      <c r="K130"/>
      <c r="L130"/>
      <c r="M130"/>
      <c r="N130"/>
      <c r="O130"/>
      <c r="P130"/>
      <c r="Q130"/>
      <c r="R130"/>
      <c r="S130"/>
      <c r="T130"/>
      <c r="U130"/>
      <c r="V130"/>
      <c r="W130"/>
      <c r="X130"/>
      <c r="Y130"/>
      <c r="Z130"/>
      <c r="AA130"/>
      <c r="AB130"/>
      <c r="AC130"/>
      <c r="AD130"/>
      <c r="AE130"/>
      <c r="AF130"/>
      <c r="AG130" s="103"/>
      <c r="AH130" s="103"/>
      <c r="AI130" s="103"/>
      <c r="AJ130" s="103"/>
      <c r="AK130" s="103"/>
      <c r="AL130" s="103"/>
      <c r="AM130" s="103"/>
      <c r="AN130" s="103"/>
      <c r="AO130" s="103"/>
      <c r="AP130" s="103"/>
      <c r="AQ130" s="103"/>
      <c r="AR130" s="103"/>
    </row>
    <row r="131" spans="1:44" ht="12.75" customHeight="1">
      <c r="A131"/>
      <c r="B131"/>
      <c r="C131"/>
      <c r="D131"/>
      <c r="E131"/>
      <c r="F131"/>
      <c r="G131"/>
      <c r="H131"/>
      <c r="I131"/>
      <c r="J131"/>
      <c r="K131"/>
      <c r="L131"/>
      <c r="M131"/>
      <c r="N131"/>
      <c r="O131"/>
      <c r="P131"/>
      <c r="Q131"/>
      <c r="R131"/>
      <c r="S131"/>
      <c r="T131"/>
      <c r="U131"/>
      <c r="V131"/>
      <c r="W131"/>
      <c r="X131"/>
      <c r="Y131"/>
      <c r="Z131"/>
      <c r="AA131"/>
      <c r="AB131"/>
      <c r="AC131"/>
      <c r="AD131"/>
      <c r="AE131"/>
      <c r="AF131"/>
      <c r="AG131" s="103"/>
      <c r="AH131" s="103"/>
      <c r="AI131" s="103"/>
      <c r="AJ131" s="103"/>
      <c r="AK131" s="103"/>
      <c r="AL131" s="103"/>
      <c r="AM131" s="103"/>
      <c r="AN131" s="103"/>
      <c r="AO131" s="103"/>
      <c r="AP131" s="103"/>
      <c r="AQ131" s="103"/>
      <c r="AR131" s="103"/>
    </row>
    <row r="132" spans="1:44" ht="12.75" customHeight="1">
      <c r="A132"/>
      <c r="B132"/>
      <c r="C132"/>
      <c r="D132"/>
      <c r="E132"/>
      <c r="F132"/>
      <c r="G132"/>
      <c r="H132"/>
      <c r="I132"/>
      <c r="J132"/>
      <c r="K132"/>
      <c r="L132"/>
      <c r="M132"/>
      <c r="N132"/>
      <c r="O132"/>
      <c r="P132"/>
      <c r="Q132"/>
      <c r="R132"/>
      <c r="S132"/>
      <c r="T132"/>
      <c r="U132"/>
      <c r="V132"/>
      <c r="W132"/>
      <c r="X132"/>
      <c r="Y132"/>
      <c r="Z132"/>
      <c r="AA132"/>
      <c r="AB132"/>
      <c r="AC132"/>
      <c r="AD132"/>
      <c r="AE132"/>
      <c r="AF132"/>
      <c r="AG132" s="103"/>
      <c r="AH132" s="103"/>
      <c r="AI132" s="103"/>
      <c r="AJ132" s="103"/>
      <c r="AK132" s="103"/>
      <c r="AL132" s="103"/>
      <c r="AM132" s="103"/>
      <c r="AN132" s="103"/>
      <c r="AO132" s="103"/>
      <c r="AP132" s="103"/>
      <c r="AQ132" s="103"/>
      <c r="AR132" s="103"/>
    </row>
    <row r="133" spans="1:44" ht="12.75" customHeight="1">
      <c r="A133"/>
      <c r="B133"/>
      <c r="C133"/>
      <c r="D133"/>
      <c r="E133"/>
      <c r="F133"/>
      <c r="G133"/>
      <c r="H133"/>
      <c r="I133"/>
      <c r="J133"/>
      <c r="K133"/>
      <c r="L133"/>
      <c r="M133"/>
      <c r="N133"/>
      <c r="O133"/>
      <c r="P133"/>
      <c r="Q133"/>
      <c r="R133"/>
      <c r="S133"/>
      <c r="T133"/>
      <c r="U133"/>
      <c r="V133"/>
      <c r="W133"/>
      <c r="X133"/>
      <c r="Y133"/>
      <c r="Z133"/>
      <c r="AA133"/>
      <c r="AB133"/>
      <c r="AC133"/>
      <c r="AD133"/>
      <c r="AE133"/>
      <c r="AF133"/>
      <c r="AG133" s="103"/>
      <c r="AH133" s="103"/>
      <c r="AI133" s="103"/>
      <c r="AJ133" s="103"/>
      <c r="AK133" s="103"/>
      <c r="AL133" s="103"/>
      <c r="AM133" s="103"/>
      <c r="AN133" s="103"/>
      <c r="AO133" s="103"/>
      <c r="AP133" s="103"/>
      <c r="AQ133" s="103"/>
      <c r="AR133" s="103"/>
    </row>
    <row r="134" spans="1:44" ht="12.75" customHeight="1">
      <c r="A134"/>
      <c r="B134"/>
      <c r="C134"/>
      <c r="D134"/>
      <c r="E134"/>
      <c r="F134"/>
      <c r="G134"/>
      <c r="H134"/>
      <c r="I134"/>
      <c r="J134"/>
      <c r="K134"/>
      <c r="L134"/>
      <c r="M134"/>
      <c r="N134"/>
      <c r="O134"/>
      <c r="P134"/>
      <c r="Q134"/>
      <c r="R134"/>
      <c r="S134"/>
      <c r="T134"/>
      <c r="U134"/>
      <c r="V134"/>
      <c r="W134"/>
      <c r="X134"/>
      <c r="Y134"/>
      <c r="Z134"/>
      <c r="AA134"/>
      <c r="AB134"/>
      <c r="AC134"/>
      <c r="AD134"/>
      <c r="AE134"/>
      <c r="AF134"/>
      <c r="AG134" s="103"/>
      <c r="AH134" s="103"/>
      <c r="AI134" s="103"/>
      <c r="AJ134" s="103"/>
      <c r="AK134" s="103"/>
      <c r="AL134" s="103"/>
      <c r="AM134" s="103"/>
      <c r="AN134" s="103"/>
      <c r="AO134" s="103"/>
      <c r="AP134" s="103"/>
      <c r="AQ134" s="103"/>
      <c r="AR134" s="103"/>
    </row>
    <row r="135" spans="1:44" ht="12.75" customHeight="1">
      <c r="A135"/>
      <c r="B135"/>
      <c r="C135"/>
      <c r="D135"/>
      <c r="E135"/>
      <c r="F135"/>
      <c r="G135"/>
      <c r="H135"/>
      <c r="I135"/>
      <c r="J135"/>
      <c r="K135"/>
      <c r="L135"/>
      <c r="M135"/>
      <c r="N135"/>
      <c r="O135"/>
      <c r="P135"/>
      <c r="Q135"/>
      <c r="R135"/>
      <c r="S135"/>
      <c r="T135"/>
      <c r="U135"/>
      <c r="V135"/>
      <c r="W135"/>
      <c r="X135"/>
      <c r="Y135"/>
      <c r="Z135"/>
      <c r="AA135"/>
      <c r="AB135"/>
      <c r="AC135"/>
      <c r="AD135"/>
      <c r="AE135"/>
      <c r="AF135"/>
      <c r="AG135" s="103"/>
      <c r="AH135" s="103"/>
      <c r="AI135" s="103"/>
      <c r="AJ135" s="103"/>
      <c r="AK135" s="103"/>
      <c r="AL135" s="103"/>
      <c r="AM135" s="103"/>
      <c r="AN135" s="103"/>
      <c r="AO135" s="103"/>
      <c r="AP135" s="103"/>
      <c r="AQ135" s="103"/>
      <c r="AR135" s="103"/>
    </row>
    <row r="136" spans="1:44" ht="12.75" customHeight="1">
      <c r="A136"/>
      <c r="B136"/>
      <c r="C136"/>
      <c r="D136"/>
      <c r="E136"/>
      <c r="F136"/>
      <c r="G136"/>
      <c r="H136"/>
      <c r="I136"/>
      <c r="J136"/>
      <c r="K136"/>
      <c r="L136"/>
      <c r="M136"/>
      <c r="N136"/>
      <c r="O136"/>
      <c r="P136"/>
      <c r="Q136"/>
      <c r="R136"/>
      <c r="S136"/>
      <c r="T136"/>
      <c r="U136"/>
      <c r="V136"/>
      <c r="W136"/>
      <c r="X136"/>
      <c r="Y136"/>
      <c r="Z136"/>
      <c r="AA136"/>
      <c r="AB136"/>
      <c r="AC136"/>
      <c r="AD136"/>
      <c r="AE136"/>
      <c r="AF136"/>
      <c r="AG136" s="103"/>
      <c r="AH136" s="103"/>
      <c r="AI136" s="103"/>
      <c r="AJ136" s="103"/>
      <c r="AK136" s="103"/>
      <c r="AL136" s="103"/>
      <c r="AM136" s="103"/>
      <c r="AN136" s="103"/>
      <c r="AO136" s="103"/>
      <c r="AP136" s="103"/>
      <c r="AQ136" s="103"/>
      <c r="AR136" s="103"/>
    </row>
    <row r="137" spans="1:44" ht="12.75" customHeight="1">
      <c r="A137"/>
      <c r="B137"/>
      <c r="C137"/>
      <c r="D137"/>
      <c r="E137"/>
      <c r="F137"/>
      <c r="G137"/>
      <c r="H137"/>
      <c r="I137"/>
      <c r="J137"/>
      <c r="K137"/>
      <c r="L137"/>
      <c r="M137"/>
      <c r="N137"/>
      <c r="O137"/>
      <c r="P137"/>
      <c r="Q137"/>
      <c r="R137"/>
      <c r="S137"/>
      <c r="T137"/>
      <c r="U137"/>
      <c r="V137"/>
      <c r="W137"/>
      <c r="X137"/>
      <c r="Y137"/>
      <c r="Z137"/>
      <c r="AA137"/>
      <c r="AB137"/>
      <c r="AC137"/>
      <c r="AD137"/>
      <c r="AE137"/>
      <c r="AF137"/>
      <c r="AG137" s="103"/>
      <c r="AH137" s="103"/>
      <c r="AI137" s="103"/>
      <c r="AJ137" s="103"/>
      <c r="AK137" s="103"/>
      <c r="AL137" s="103"/>
      <c r="AM137" s="103"/>
      <c r="AN137" s="103"/>
      <c r="AO137" s="103"/>
      <c r="AP137" s="103"/>
      <c r="AQ137" s="103"/>
      <c r="AR137" s="103"/>
    </row>
    <row r="138" spans="1:44" ht="12.75" customHeight="1">
      <c r="A138"/>
      <c r="B138"/>
      <c r="C138"/>
      <c r="D138"/>
      <c r="E138"/>
      <c r="F138"/>
      <c r="G138"/>
      <c r="H138"/>
      <c r="I138"/>
      <c r="J138"/>
      <c r="K138"/>
      <c r="L138"/>
      <c r="M138"/>
      <c r="N138"/>
      <c r="O138"/>
      <c r="P138"/>
      <c r="Q138"/>
      <c r="R138"/>
      <c r="S138"/>
      <c r="T138"/>
      <c r="U138"/>
      <c r="V138"/>
      <c r="W138"/>
      <c r="X138"/>
      <c r="Y138"/>
      <c r="Z138"/>
      <c r="AA138"/>
      <c r="AB138"/>
      <c r="AC138"/>
      <c r="AD138"/>
      <c r="AE138"/>
      <c r="AF138"/>
      <c r="AG138" s="103"/>
      <c r="AH138" s="103"/>
      <c r="AI138" s="103"/>
      <c r="AJ138" s="103"/>
      <c r="AK138" s="103"/>
      <c r="AL138" s="103"/>
      <c r="AM138" s="103"/>
      <c r="AN138" s="103"/>
      <c r="AO138" s="103"/>
      <c r="AP138" s="103"/>
      <c r="AQ138" s="103"/>
      <c r="AR138" s="103"/>
    </row>
    <row r="139" spans="1:44" ht="12.75" customHeight="1">
      <c r="A139"/>
      <c r="B139"/>
      <c r="C139"/>
      <c r="D139"/>
      <c r="E139"/>
      <c r="F139"/>
      <c r="G139"/>
      <c r="H139"/>
      <c r="I139"/>
      <c r="J139"/>
      <c r="K139"/>
      <c r="L139"/>
      <c r="M139"/>
      <c r="N139"/>
      <c r="O139"/>
      <c r="P139"/>
      <c r="Q139"/>
      <c r="R139"/>
      <c r="S139"/>
      <c r="T139"/>
      <c r="U139"/>
      <c r="V139"/>
      <c r="W139"/>
      <c r="X139"/>
      <c r="Y139"/>
      <c r="Z139"/>
      <c r="AA139"/>
      <c r="AB139"/>
      <c r="AC139"/>
      <c r="AD139"/>
      <c r="AE139"/>
      <c r="AF139"/>
      <c r="AG139" s="103"/>
      <c r="AH139" s="103"/>
      <c r="AI139" s="103"/>
      <c r="AJ139" s="103"/>
      <c r="AK139" s="103"/>
      <c r="AL139" s="103"/>
      <c r="AM139" s="103"/>
      <c r="AN139" s="103"/>
      <c r="AO139" s="103"/>
      <c r="AP139" s="103"/>
      <c r="AQ139" s="103"/>
      <c r="AR139" s="103"/>
    </row>
    <row r="140" spans="1:44" ht="12.75" customHeight="1">
      <c r="A140"/>
      <c r="B140"/>
      <c r="C140"/>
      <c r="D140"/>
      <c r="E140"/>
      <c r="F140"/>
      <c r="G140"/>
      <c r="H140"/>
      <c r="I140"/>
      <c r="J140"/>
      <c r="K140"/>
      <c r="L140"/>
      <c r="M140"/>
      <c r="N140"/>
      <c r="O140"/>
      <c r="P140"/>
      <c r="Q140"/>
      <c r="R140"/>
      <c r="S140"/>
      <c r="T140"/>
      <c r="U140"/>
      <c r="V140"/>
      <c r="W140"/>
      <c r="X140"/>
      <c r="Y140"/>
      <c r="Z140"/>
      <c r="AA140"/>
      <c r="AB140"/>
      <c r="AC140"/>
      <c r="AD140"/>
      <c r="AE140"/>
      <c r="AF140"/>
      <c r="AG140" s="103"/>
      <c r="AH140" s="103"/>
      <c r="AI140" s="103"/>
      <c r="AJ140" s="103"/>
      <c r="AK140" s="103"/>
      <c r="AL140" s="103"/>
      <c r="AM140" s="103"/>
      <c r="AN140" s="103"/>
      <c r="AO140" s="103"/>
      <c r="AP140" s="103"/>
      <c r="AQ140" s="103"/>
      <c r="AR140" s="103"/>
    </row>
    <row r="141" spans="1:44" ht="12.75" customHeight="1">
      <c r="A141"/>
      <c r="B141"/>
      <c r="C141"/>
      <c r="D141"/>
      <c r="E141"/>
      <c r="F141"/>
      <c r="G141"/>
      <c r="H141"/>
      <c r="I141"/>
      <c r="J141"/>
      <c r="K141"/>
      <c r="L141"/>
      <c r="M141"/>
      <c r="N141"/>
      <c r="O141"/>
      <c r="P141"/>
      <c r="Q141"/>
      <c r="R141"/>
      <c r="S141"/>
      <c r="T141"/>
      <c r="U141"/>
      <c r="V141"/>
      <c r="W141"/>
      <c r="X141"/>
      <c r="Y141"/>
      <c r="Z141"/>
      <c r="AA141"/>
      <c r="AB141"/>
      <c r="AC141"/>
      <c r="AD141"/>
      <c r="AE141"/>
      <c r="AF141"/>
      <c r="AG141" s="103"/>
      <c r="AH141" s="103"/>
      <c r="AI141" s="103"/>
      <c r="AJ141" s="103"/>
      <c r="AK141" s="103"/>
      <c r="AL141" s="103"/>
      <c r="AM141" s="103"/>
      <c r="AN141" s="103"/>
      <c r="AO141" s="103"/>
      <c r="AP141" s="103"/>
      <c r="AQ141" s="103"/>
      <c r="AR141" s="103"/>
    </row>
    <row r="142" spans="1:44" ht="12.75" customHeight="1">
      <c r="A142"/>
      <c r="B142"/>
      <c r="C142"/>
      <c r="D142"/>
      <c r="E142"/>
      <c r="F142"/>
      <c r="G142"/>
      <c r="H142"/>
      <c r="I142"/>
      <c r="J142"/>
      <c r="K142"/>
      <c r="L142"/>
      <c r="M142"/>
      <c r="N142"/>
      <c r="O142"/>
      <c r="P142"/>
      <c r="Q142"/>
      <c r="R142"/>
      <c r="S142"/>
      <c r="T142"/>
      <c r="U142"/>
      <c r="V142"/>
      <c r="W142"/>
      <c r="X142"/>
      <c r="Y142"/>
      <c r="Z142"/>
      <c r="AA142"/>
      <c r="AB142"/>
      <c r="AC142"/>
      <c r="AD142"/>
      <c r="AE142"/>
      <c r="AF142"/>
      <c r="AG142" s="103"/>
      <c r="AH142" s="103"/>
      <c r="AI142" s="103"/>
      <c r="AJ142" s="103"/>
      <c r="AK142" s="103"/>
      <c r="AL142" s="103"/>
      <c r="AM142" s="103"/>
      <c r="AN142" s="103"/>
      <c r="AO142" s="103"/>
      <c r="AP142" s="103"/>
      <c r="AQ142" s="103"/>
      <c r="AR142" s="103"/>
    </row>
    <row r="143" spans="1:44" ht="12.75" customHeight="1">
      <c r="A143"/>
      <c r="B143"/>
      <c r="C143"/>
      <c r="D143"/>
      <c r="E143"/>
      <c r="F143"/>
      <c r="G143"/>
      <c r="H143"/>
      <c r="I143"/>
      <c r="J143"/>
      <c r="K143"/>
      <c r="L143"/>
      <c r="M143"/>
      <c r="N143"/>
      <c r="O143"/>
      <c r="P143"/>
      <c r="Q143"/>
      <c r="R143"/>
      <c r="S143"/>
      <c r="T143"/>
      <c r="U143"/>
      <c r="V143"/>
      <c r="W143"/>
      <c r="X143"/>
      <c r="Y143"/>
      <c r="Z143"/>
      <c r="AA143"/>
      <c r="AB143"/>
      <c r="AC143"/>
      <c r="AD143"/>
      <c r="AE143"/>
      <c r="AF143"/>
      <c r="AG143" s="103"/>
      <c r="AH143" s="103"/>
      <c r="AI143" s="103"/>
      <c r="AJ143" s="103"/>
      <c r="AK143" s="103"/>
      <c r="AL143" s="103"/>
      <c r="AM143" s="103"/>
      <c r="AN143" s="103"/>
      <c r="AO143" s="103"/>
      <c r="AP143" s="103"/>
      <c r="AQ143" s="103"/>
      <c r="AR143" s="103"/>
    </row>
    <row r="144" spans="1:44" ht="12.75" customHeight="1">
      <c r="A144"/>
      <c r="B144"/>
      <c r="C144"/>
      <c r="D144"/>
      <c r="E144"/>
      <c r="F144"/>
      <c r="G144"/>
      <c r="H144"/>
      <c r="I144"/>
      <c r="J144"/>
      <c r="K144"/>
      <c r="L144"/>
      <c r="M144"/>
      <c r="N144"/>
      <c r="O144"/>
      <c r="P144"/>
      <c r="Q144"/>
      <c r="R144"/>
      <c r="S144"/>
      <c r="T144"/>
      <c r="U144"/>
      <c r="V144"/>
      <c r="W144"/>
      <c r="X144"/>
      <c r="Y144"/>
      <c r="Z144"/>
      <c r="AA144"/>
      <c r="AB144"/>
      <c r="AC144"/>
      <c r="AD144"/>
      <c r="AE144"/>
      <c r="AF144"/>
      <c r="AG144" s="103"/>
      <c r="AH144" s="103"/>
      <c r="AI144" s="103"/>
      <c r="AJ144" s="103"/>
      <c r="AK144" s="103"/>
      <c r="AL144" s="103"/>
      <c r="AM144" s="103"/>
      <c r="AN144" s="103"/>
      <c r="AO144" s="103"/>
      <c r="AP144" s="103"/>
      <c r="AQ144" s="103"/>
      <c r="AR144" s="103"/>
    </row>
    <row r="145" spans="33:44" ht="12.75" customHeight="1">
      <c r="AG145" s="103"/>
      <c r="AH145" s="103"/>
      <c r="AI145" s="103"/>
      <c r="AJ145" s="103"/>
      <c r="AK145" s="103"/>
      <c r="AL145" s="103"/>
      <c r="AM145" s="103"/>
      <c r="AN145" s="103"/>
      <c r="AO145" s="103"/>
      <c r="AP145" s="103"/>
      <c r="AQ145" s="103"/>
      <c r="AR145" s="103"/>
    </row>
    <row r="146" spans="33:44" ht="12.75" customHeight="1">
      <c r="AG146" s="103"/>
      <c r="AH146" s="103"/>
      <c r="AI146" s="103"/>
      <c r="AJ146" s="103"/>
      <c r="AK146" s="103"/>
      <c r="AL146" s="103"/>
      <c r="AM146" s="103"/>
      <c r="AN146" s="103"/>
      <c r="AO146" s="103"/>
      <c r="AP146" s="103"/>
      <c r="AQ146" s="103"/>
      <c r="AR146" s="103"/>
    </row>
    <row r="147" spans="33:44" ht="12.75" customHeight="1">
      <c r="AG147" s="103"/>
      <c r="AH147" s="103"/>
      <c r="AI147" s="103"/>
      <c r="AJ147" s="103"/>
      <c r="AK147" s="103"/>
      <c r="AL147" s="103"/>
      <c r="AM147" s="103"/>
      <c r="AN147" s="103"/>
      <c r="AO147" s="103"/>
      <c r="AP147" s="103"/>
      <c r="AQ147" s="103"/>
      <c r="AR147" s="103"/>
    </row>
    <row r="148" spans="33:44" ht="12.75" customHeight="1">
      <c r="AG148" s="103"/>
      <c r="AH148" s="103"/>
      <c r="AI148" s="103"/>
      <c r="AJ148" s="103"/>
      <c r="AK148" s="103"/>
      <c r="AL148" s="103"/>
      <c r="AM148" s="103"/>
      <c r="AN148" s="103"/>
      <c r="AO148" s="103"/>
      <c r="AP148" s="103"/>
      <c r="AQ148" s="103"/>
      <c r="AR148" s="103"/>
    </row>
    <row r="149" spans="33:44" ht="12.75" customHeight="1">
      <c r="AG149" s="103"/>
      <c r="AH149" s="103"/>
      <c r="AI149" s="103"/>
      <c r="AJ149" s="103"/>
      <c r="AK149" s="103"/>
      <c r="AL149" s="103"/>
      <c r="AM149" s="103"/>
      <c r="AN149" s="103"/>
      <c r="AO149" s="103"/>
      <c r="AP149" s="103"/>
      <c r="AQ149" s="103"/>
      <c r="AR149" s="103"/>
    </row>
    <row r="150" spans="33:44" ht="12.75" customHeight="1">
      <c r="AG150" s="103"/>
      <c r="AH150" s="103"/>
      <c r="AI150" s="103"/>
      <c r="AJ150" s="103"/>
      <c r="AK150" s="103"/>
      <c r="AL150" s="103"/>
      <c r="AM150" s="103"/>
      <c r="AN150" s="103"/>
      <c r="AO150" s="103"/>
      <c r="AP150" s="103"/>
      <c r="AQ150" s="103"/>
      <c r="AR150" s="103"/>
    </row>
    <row r="151" spans="33:44" ht="12.75" customHeight="1">
      <c r="AG151" s="103"/>
      <c r="AH151" s="103"/>
      <c r="AI151" s="103"/>
      <c r="AJ151" s="103"/>
      <c r="AK151" s="103"/>
      <c r="AL151" s="103"/>
      <c r="AM151" s="103"/>
      <c r="AN151" s="103"/>
      <c r="AO151" s="103"/>
      <c r="AP151" s="103"/>
      <c r="AQ151" s="103"/>
      <c r="AR151" s="103"/>
    </row>
    <row r="152" spans="33:44" ht="12.75" customHeight="1">
      <c r="AG152" s="103"/>
      <c r="AH152" s="103"/>
      <c r="AI152" s="103"/>
      <c r="AJ152" s="103"/>
      <c r="AK152" s="103"/>
      <c r="AL152" s="103"/>
      <c r="AM152" s="103"/>
      <c r="AN152" s="103"/>
      <c r="AO152" s="103"/>
      <c r="AP152" s="103"/>
      <c r="AQ152" s="103"/>
      <c r="AR152" s="103"/>
    </row>
    <row r="153" spans="33:44" ht="12.75" customHeight="1">
      <c r="AG153" s="103"/>
      <c r="AH153" s="103"/>
      <c r="AI153" s="103"/>
      <c r="AJ153" s="103"/>
      <c r="AK153" s="103"/>
      <c r="AL153" s="103"/>
      <c r="AM153" s="103"/>
      <c r="AN153" s="103"/>
      <c r="AO153" s="103"/>
      <c r="AP153" s="103"/>
      <c r="AQ153" s="103"/>
      <c r="AR153" s="103"/>
    </row>
    <row r="154" spans="33:44" ht="12.75" customHeight="1">
      <c r="AG154" s="103"/>
      <c r="AH154" s="103"/>
      <c r="AI154" s="103"/>
      <c r="AJ154" s="103"/>
      <c r="AK154" s="103"/>
      <c r="AL154" s="103"/>
      <c r="AM154" s="103"/>
      <c r="AN154" s="103"/>
      <c r="AO154" s="103"/>
      <c r="AP154" s="103"/>
      <c r="AQ154" s="103"/>
      <c r="AR154" s="103"/>
    </row>
    <row r="155" spans="33:44" ht="12.75" customHeight="1">
      <c r="AG155" s="103"/>
      <c r="AH155" s="103"/>
      <c r="AI155" s="103"/>
      <c r="AJ155" s="103"/>
      <c r="AK155" s="103"/>
      <c r="AL155" s="103"/>
      <c r="AM155" s="103"/>
      <c r="AN155" s="103"/>
      <c r="AO155" s="103"/>
      <c r="AP155" s="103"/>
      <c r="AQ155" s="103"/>
      <c r="AR155" s="103"/>
    </row>
    <row r="156" spans="33:44" ht="12.75" customHeight="1">
      <c r="AG156" s="103"/>
      <c r="AH156" s="103"/>
      <c r="AI156" s="103"/>
      <c r="AJ156" s="103"/>
      <c r="AK156" s="103"/>
      <c r="AL156" s="103"/>
      <c r="AM156" s="103"/>
      <c r="AN156" s="103"/>
      <c r="AO156" s="103"/>
      <c r="AP156" s="103"/>
      <c r="AQ156" s="103"/>
      <c r="AR156" s="103"/>
    </row>
    <row r="157" spans="33:44" ht="12.75" customHeight="1">
      <c r="AG157" s="103"/>
      <c r="AH157" s="103"/>
      <c r="AI157" s="103"/>
      <c r="AJ157" s="103"/>
      <c r="AK157" s="103"/>
      <c r="AL157" s="103"/>
      <c r="AM157" s="103"/>
      <c r="AN157" s="103"/>
      <c r="AO157" s="103"/>
      <c r="AP157" s="103"/>
      <c r="AQ157" s="103"/>
      <c r="AR157" s="103"/>
    </row>
    <row r="158" spans="33:44" ht="12.75" customHeight="1">
      <c r="AG158" s="103"/>
      <c r="AH158" s="103"/>
      <c r="AI158" s="103"/>
      <c r="AJ158" s="103"/>
      <c r="AK158" s="103"/>
      <c r="AL158" s="103"/>
      <c r="AM158" s="103"/>
      <c r="AN158" s="103"/>
      <c r="AO158" s="103"/>
      <c r="AP158" s="103"/>
      <c r="AQ158" s="103"/>
      <c r="AR158" s="103"/>
    </row>
    <row r="159" spans="33:44" ht="12.75" customHeight="1">
      <c r="AG159" s="103"/>
      <c r="AH159" s="103"/>
      <c r="AI159" s="103"/>
      <c r="AJ159" s="103"/>
      <c r="AK159" s="103"/>
      <c r="AL159" s="103"/>
      <c r="AM159" s="103"/>
      <c r="AN159" s="103"/>
      <c r="AO159" s="103"/>
      <c r="AP159" s="103"/>
      <c r="AQ159" s="103"/>
      <c r="AR159" s="103"/>
    </row>
    <row r="160" spans="33:44" ht="12.75" customHeight="1">
      <c r="AG160" s="103"/>
      <c r="AH160" s="103"/>
      <c r="AI160" s="103"/>
      <c r="AJ160" s="103"/>
      <c r="AK160" s="103"/>
      <c r="AL160" s="103"/>
      <c r="AM160" s="103"/>
      <c r="AN160" s="103"/>
      <c r="AO160" s="103"/>
      <c r="AP160" s="103"/>
      <c r="AQ160" s="103"/>
      <c r="AR160" s="103"/>
    </row>
    <row r="161" spans="33:44" ht="12.75" customHeight="1">
      <c r="AG161" s="103"/>
      <c r="AH161" s="103"/>
      <c r="AI161" s="103"/>
      <c r="AJ161" s="103"/>
      <c r="AK161" s="103"/>
      <c r="AL161" s="103"/>
      <c r="AM161" s="103"/>
      <c r="AN161" s="103"/>
      <c r="AO161" s="103"/>
      <c r="AP161" s="103"/>
      <c r="AQ161" s="103"/>
      <c r="AR161" s="103"/>
    </row>
    <row r="162" spans="33:44" ht="12.75" customHeight="1">
      <c r="AG162" s="103"/>
      <c r="AH162" s="103"/>
      <c r="AI162" s="103"/>
      <c r="AJ162" s="103"/>
      <c r="AK162" s="103"/>
      <c r="AL162" s="103"/>
      <c r="AM162" s="103"/>
      <c r="AN162" s="103"/>
      <c r="AO162" s="103"/>
      <c r="AP162" s="103"/>
      <c r="AQ162" s="103"/>
      <c r="AR162" s="103"/>
    </row>
    <row r="163" spans="33:44" ht="12.75" customHeight="1">
      <c r="AG163" s="103"/>
      <c r="AH163" s="103"/>
      <c r="AI163" s="103"/>
      <c r="AJ163" s="103"/>
      <c r="AK163" s="103"/>
      <c r="AL163" s="103"/>
      <c r="AM163" s="103"/>
      <c r="AN163" s="103"/>
      <c r="AO163" s="103"/>
      <c r="AP163" s="103"/>
      <c r="AQ163" s="103"/>
      <c r="AR163" s="103"/>
    </row>
    <row r="164" spans="33:44" ht="12.75" customHeight="1">
      <c r="AG164" s="103"/>
      <c r="AH164" s="103"/>
      <c r="AI164" s="103"/>
      <c r="AJ164" s="103"/>
      <c r="AK164" s="103"/>
      <c r="AL164" s="103"/>
      <c r="AM164" s="103"/>
      <c r="AN164" s="103"/>
      <c r="AO164" s="103"/>
      <c r="AP164" s="103"/>
      <c r="AQ164" s="103"/>
      <c r="AR164" s="103"/>
    </row>
    <row r="165" spans="33:44" ht="12.75" customHeight="1">
      <c r="AG165" s="103"/>
      <c r="AH165" s="103"/>
      <c r="AI165" s="103"/>
      <c r="AJ165" s="103"/>
      <c r="AK165" s="103"/>
      <c r="AL165" s="103"/>
      <c r="AM165" s="103"/>
      <c r="AN165" s="103"/>
      <c r="AO165" s="103"/>
      <c r="AP165" s="103"/>
      <c r="AQ165" s="103"/>
      <c r="AR165" s="103"/>
    </row>
    <row r="166" spans="33:44" ht="12.75" customHeight="1">
      <c r="AG166" s="103"/>
      <c r="AH166" s="103"/>
      <c r="AI166" s="103"/>
      <c r="AJ166" s="103"/>
      <c r="AK166" s="103"/>
      <c r="AL166" s="103"/>
      <c r="AM166" s="103"/>
      <c r="AN166" s="103"/>
      <c r="AO166" s="103"/>
      <c r="AP166" s="103"/>
      <c r="AQ166" s="103"/>
      <c r="AR166" s="103"/>
    </row>
    <row r="167" spans="33:44" ht="12.75" customHeight="1">
      <c r="AG167" s="103"/>
      <c r="AH167" s="103"/>
      <c r="AI167" s="103"/>
      <c r="AJ167" s="103"/>
      <c r="AK167" s="103"/>
      <c r="AL167" s="103"/>
      <c r="AM167" s="103"/>
      <c r="AN167" s="103"/>
      <c r="AO167" s="103"/>
      <c r="AP167" s="103"/>
      <c r="AQ167" s="103"/>
      <c r="AR167" s="103"/>
    </row>
    <row r="168" spans="33:44" ht="12.75" customHeight="1">
      <c r="AG168" s="103"/>
      <c r="AH168" s="103"/>
      <c r="AI168" s="103"/>
      <c r="AJ168" s="103"/>
      <c r="AK168" s="103"/>
      <c r="AL168" s="103"/>
      <c r="AM168" s="103"/>
      <c r="AN168" s="103"/>
      <c r="AO168" s="103"/>
      <c r="AP168" s="103"/>
      <c r="AQ168" s="103"/>
      <c r="AR168" s="103"/>
    </row>
    <row r="169" spans="33:44" ht="12.75" customHeight="1">
      <c r="AG169" s="103"/>
      <c r="AH169" s="103"/>
      <c r="AI169" s="103"/>
      <c r="AJ169" s="103"/>
      <c r="AK169" s="103"/>
      <c r="AL169" s="103"/>
      <c r="AM169" s="103"/>
      <c r="AN169" s="103"/>
      <c r="AO169" s="103"/>
      <c r="AP169" s="103"/>
      <c r="AQ169" s="103"/>
      <c r="AR169" s="103"/>
    </row>
    <row r="170" spans="33:44" ht="12.75" customHeight="1">
      <c r="AG170" s="103"/>
      <c r="AH170" s="103"/>
      <c r="AI170" s="103"/>
      <c r="AJ170" s="103"/>
      <c r="AK170" s="103"/>
      <c r="AL170" s="103"/>
      <c r="AM170" s="103"/>
      <c r="AN170" s="103"/>
      <c r="AO170" s="103"/>
      <c r="AP170" s="103"/>
      <c r="AQ170" s="103"/>
      <c r="AR170" s="103"/>
    </row>
    <row r="171" spans="33:44" ht="12.75" customHeight="1">
      <c r="AG171" s="103"/>
      <c r="AH171" s="103"/>
      <c r="AI171" s="103"/>
      <c r="AJ171" s="103"/>
      <c r="AK171" s="103"/>
      <c r="AL171" s="103"/>
      <c r="AM171" s="103"/>
      <c r="AN171" s="103"/>
      <c r="AO171" s="103"/>
      <c r="AP171" s="103"/>
      <c r="AQ171" s="103"/>
      <c r="AR171" s="103"/>
    </row>
    <row r="172" spans="33:44" ht="12.75" customHeight="1">
      <c r="AG172" s="103"/>
      <c r="AH172" s="103"/>
      <c r="AI172" s="103"/>
      <c r="AJ172" s="103"/>
      <c r="AK172" s="103"/>
      <c r="AL172" s="103"/>
      <c r="AM172" s="103"/>
      <c r="AN172" s="103"/>
      <c r="AO172" s="103"/>
      <c r="AP172" s="103"/>
      <c r="AQ172" s="103"/>
      <c r="AR172" s="103"/>
    </row>
    <row r="173" spans="33:44" ht="12.75" customHeight="1">
      <c r="AG173" s="103"/>
      <c r="AH173" s="103"/>
      <c r="AI173" s="103"/>
      <c r="AJ173" s="103"/>
      <c r="AK173" s="103"/>
      <c r="AL173" s="103"/>
      <c r="AM173" s="103"/>
      <c r="AN173" s="103"/>
      <c r="AO173" s="103"/>
      <c r="AP173" s="103"/>
      <c r="AQ173" s="103"/>
      <c r="AR173" s="103"/>
    </row>
    <row r="174" spans="33:44" ht="12.75" customHeight="1">
      <c r="AG174" s="103"/>
      <c r="AH174" s="103"/>
      <c r="AI174" s="103"/>
      <c r="AJ174" s="103"/>
      <c r="AK174" s="103"/>
      <c r="AL174" s="103"/>
      <c r="AM174" s="103"/>
      <c r="AN174" s="103"/>
      <c r="AO174" s="103"/>
      <c r="AP174" s="103"/>
      <c r="AQ174" s="103"/>
      <c r="AR174" s="103"/>
    </row>
    <row r="175" spans="33:44" ht="12.75" customHeight="1">
      <c r="AG175" s="103"/>
      <c r="AH175" s="103"/>
      <c r="AI175" s="103"/>
      <c r="AJ175" s="103"/>
      <c r="AK175" s="103"/>
      <c r="AL175" s="103"/>
      <c r="AM175" s="103"/>
      <c r="AN175" s="103"/>
      <c r="AO175" s="103"/>
      <c r="AP175" s="103"/>
      <c r="AQ175" s="103"/>
      <c r="AR175" s="103"/>
    </row>
    <row r="176" spans="33:44" ht="12.75" customHeight="1">
      <c r="AG176" s="103"/>
      <c r="AH176" s="103"/>
      <c r="AI176" s="103"/>
      <c r="AJ176" s="103"/>
      <c r="AK176" s="103"/>
      <c r="AL176" s="103"/>
      <c r="AM176" s="103"/>
      <c r="AN176" s="103"/>
      <c r="AO176" s="103"/>
      <c r="AP176" s="103"/>
      <c r="AQ176" s="103"/>
      <c r="AR176" s="103"/>
    </row>
    <row r="177" spans="33:44" ht="12.75" customHeight="1">
      <c r="AG177" s="103"/>
      <c r="AH177" s="103"/>
      <c r="AI177" s="103"/>
      <c r="AJ177" s="103"/>
      <c r="AK177" s="103"/>
      <c r="AL177" s="103"/>
      <c r="AM177" s="103"/>
      <c r="AN177" s="103"/>
      <c r="AO177" s="103"/>
      <c r="AP177" s="103"/>
      <c r="AQ177" s="103"/>
      <c r="AR177" s="103"/>
    </row>
    <row r="178" spans="33:44" ht="12.75" customHeight="1">
      <c r="AG178" s="103"/>
      <c r="AH178" s="103"/>
      <c r="AI178" s="103"/>
      <c r="AJ178" s="103"/>
      <c r="AK178" s="103"/>
      <c r="AL178" s="103"/>
      <c r="AM178" s="103"/>
      <c r="AN178" s="103"/>
      <c r="AO178" s="103"/>
      <c r="AP178" s="103"/>
      <c r="AQ178" s="103"/>
      <c r="AR178" s="103"/>
    </row>
    <row r="179" spans="33:44" ht="12.75" customHeight="1">
      <c r="AG179" s="103"/>
      <c r="AH179" s="103"/>
      <c r="AI179" s="103"/>
      <c r="AJ179" s="103"/>
      <c r="AK179" s="103"/>
      <c r="AL179" s="103"/>
      <c r="AM179" s="103"/>
      <c r="AN179" s="103"/>
      <c r="AO179" s="103"/>
      <c r="AP179" s="103"/>
      <c r="AQ179" s="103"/>
      <c r="AR179" s="103"/>
    </row>
    <row r="180" spans="33:44" ht="12.75" customHeight="1">
      <c r="AG180" s="103"/>
      <c r="AH180" s="103"/>
      <c r="AI180" s="103"/>
      <c r="AJ180" s="103"/>
      <c r="AK180" s="103"/>
      <c r="AL180" s="103"/>
      <c r="AM180" s="103"/>
      <c r="AN180" s="103"/>
      <c r="AO180" s="103"/>
      <c r="AP180" s="103"/>
      <c r="AQ180" s="103"/>
      <c r="AR180" s="103"/>
    </row>
    <row r="181" spans="33:44" ht="12.75" customHeight="1">
      <c r="AG181" s="103"/>
      <c r="AH181" s="103"/>
      <c r="AI181" s="103"/>
      <c r="AJ181" s="103"/>
      <c r="AK181" s="103"/>
      <c r="AL181" s="103"/>
      <c r="AM181" s="103"/>
      <c r="AN181" s="103"/>
      <c r="AO181" s="103"/>
      <c r="AP181" s="103"/>
      <c r="AQ181" s="103"/>
      <c r="AR181" s="103"/>
    </row>
    <row r="182" spans="33:44" ht="12.75" customHeight="1">
      <c r="AG182" s="103"/>
      <c r="AH182" s="103"/>
      <c r="AI182" s="103"/>
      <c r="AJ182" s="103"/>
      <c r="AK182" s="103"/>
      <c r="AL182" s="103"/>
      <c r="AM182" s="103"/>
      <c r="AN182" s="103"/>
      <c r="AO182" s="103"/>
      <c r="AP182" s="103"/>
      <c r="AQ182" s="103"/>
      <c r="AR182" s="103"/>
    </row>
    <row r="183" spans="33:44" ht="12.75" customHeight="1">
      <c r="AG183" s="103"/>
      <c r="AH183" s="103"/>
      <c r="AI183" s="103"/>
      <c r="AJ183" s="103"/>
      <c r="AK183" s="103"/>
      <c r="AL183" s="103"/>
      <c r="AM183" s="103"/>
      <c r="AN183" s="103"/>
      <c r="AO183" s="103"/>
      <c r="AP183" s="103"/>
      <c r="AQ183" s="103"/>
      <c r="AR183" s="103"/>
    </row>
    <row r="184" spans="33:44" ht="12.75" customHeight="1">
      <c r="AG184" s="103"/>
      <c r="AH184" s="103"/>
      <c r="AI184" s="103"/>
      <c r="AJ184" s="103"/>
      <c r="AK184" s="103"/>
      <c r="AL184" s="103"/>
      <c r="AM184" s="103"/>
      <c r="AN184" s="103"/>
      <c r="AO184" s="103"/>
      <c r="AP184" s="103"/>
      <c r="AQ184" s="103"/>
      <c r="AR184" s="103"/>
    </row>
    <row r="185" spans="33:44" ht="12.75" customHeight="1">
      <c r="AG185" s="103"/>
      <c r="AH185" s="103"/>
      <c r="AI185" s="103"/>
      <c r="AJ185" s="103"/>
      <c r="AK185" s="103"/>
      <c r="AL185" s="103"/>
      <c r="AM185" s="103"/>
      <c r="AN185" s="103"/>
      <c r="AO185" s="103"/>
      <c r="AP185" s="103"/>
      <c r="AQ185" s="103"/>
      <c r="AR185" s="103"/>
    </row>
    <row r="186" spans="33:44" ht="12.75" customHeight="1">
      <c r="AG186" s="103"/>
      <c r="AH186" s="103"/>
      <c r="AI186" s="103"/>
      <c r="AJ186" s="103"/>
      <c r="AK186" s="103"/>
      <c r="AL186" s="103"/>
      <c r="AM186" s="103"/>
      <c r="AN186" s="103"/>
      <c r="AO186" s="103"/>
      <c r="AP186" s="103"/>
      <c r="AQ186" s="103"/>
      <c r="AR186" s="103"/>
    </row>
    <row r="187" spans="33:44" ht="12.75" customHeight="1">
      <c r="AG187" s="103"/>
      <c r="AH187" s="103"/>
      <c r="AI187" s="103"/>
      <c r="AJ187" s="103"/>
      <c r="AK187" s="103"/>
      <c r="AL187" s="103"/>
      <c r="AM187" s="103"/>
      <c r="AN187" s="103"/>
      <c r="AO187" s="103"/>
      <c r="AP187" s="103"/>
      <c r="AQ187" s="103"/>
      <c r="AR187" s="103"/>
    </row>
    <row r="188" spans="33:44" ht="12.75" customHeight="1">
      <c r="AG188" s="103"/>
      <c r="AH188" s="103"/>
      <c r="AI188" s="103"/>
      <c r="AJ188" s="103"/>
      <c r="AK188" s="103"/>
      <c r="AL188" s="103"/>
      <c r="AM188" s="103"/>
      <c r="AN188" s="103"/>
      <c r="AO188" s="103"/>
      <c r="AP188" s="103"/>
      <c r="AQ188" s="103"/>
      <c r="AR188" s="103"/>
    </row>
    <row r="189" spans="33:44" ht="12.75" customHeight="1">
      <c r="AG189" s="103"/>
      <c r="AH189" s="103"/>
      <c r="AI189" s="103"/>
      <c r="AJ189" s="103"/>
      <c r="AK189" s="103"/>
      <c r="AL189" s="103"/>
      <c r="AM189" s="103"/>
      <c r="AN189" s="103"/>
      <c r="AO189" s="103"/>
      <c r="AP189" s="103"/>
      <c r="AQ189" s="103"/>
      <c r="AR189" s="103"/>
    </row>
    <row r="190" spans="33:44" ht="12.75" customHeight="1">
      <c r="AG190" s="103"/>
      <c r="AH190" s="103"/>
      <c r="AI190" s="103"/>
      <c r="AJ190" s="103"/>
      <c r="AK190" s="103"/>
      <c r="AL190" s="103"/>
      <c r="AM190" s="103"/>
      <c r="AN190" s="103"/>
      <c r="AO190" s="103"/>
      <c r="AP190" s="103"/>
      <c r="AQ190" s="103"/>
      <c r="AR190" s="103"/>
    </row>
    <row r="191" spans="33:44" ht="12.75" customHeight="1">
      <c r="AG191" s="103"/>
      <c r="AH191" s="103"/>
      <c r="AI191" s="103"/>
      <c r="AJ191" s="103"/>
      <c r="AK191" s="103"/>
      <c r="AL191" s="103"/>
      <c r="AM191" s="103"/>
      <c r="AN191" s="103"/>
      <c r="AO191" s="103"/>
      <c r="AP191" s="103"/>
      <c r="AQ191" s="103"/>
      <c r="AR191" s="103"/>
    </row>
    <row r="192" spans="33:44" ht="12.75" customHeight="1">
      <c r="AG192" s="103"/>
      <c r="AH192" s="103"/>
      <c r="AI192" s="103"/>
      <c r="AJ192" s="103"/>
      <c r="AK192" s="103"/>
      <c r="AL192" s="103"/>
      <c r="AM192" s="103"/>
      <c r="AN192" s="103"/>
      <c r="AO192" s="103"/>
      <c r="AP192" s="103"/>
      <c r="AQ192" s="103"/>
      <c r="AR192" s="103"/>
    </row>
    <row r="193" spans="33:44" ht="12.75" customHeight="1">
      <c r="AG193" s="103"/>
      <c r="AH193" s="103"/>
      <c r="AI193" s="103"/>
      <c r="AJ193" s="103"/>
      <c r="AK193" s="103"/>
      <c r="AL193" s="103"/>
      <c r="AM193" s="103"/>
      <c r="AN193" s="103"/>
      <c r="AO193" s="103"/>
      <c r="AP193" s="103"/>
      <c r="AQ193" s="103"/>
      <c r="AR193" s="103"/>
    </row>
    <row r="194" spans="33:44" ht="12.75" customHeight="1">
      <c r="AG194" s="103"/>
      <c r="AH194" s="103"/>
      <c r="AI194" s="103"/>
      <c r="AJ194" s="103"/>
      <c r="AK194" s="103"/>
      <c r="AL194" s="103"/>
      <c r="AM194" s="103"/>
      <c r="AN194" s="103"/>
      <c r="AO194" s="103"/>
      <c r="AP194" s="103"/>
      <c r="AQ194" s="103"/>
      <c r="AR194" s="103"/>
    </row>
    <row r="195" spans="33:44" ht="12.75" customHeight="1">
      <c r="AG195" s="103"/>
      <c r="AH195" s="103"/>
      <c r="AI195" s="103"/>
      <c r="AJ195" s="103"/>
      <c r="AK195" s="103"/>
      <c r="AL195" s="103"/>
      <c r="AM195" s="103"/>
      <c r="AN195" s="103"/>
      <c r="AO195" s="103"/>
      <c r="AP195" s="103"/>
      <c r="AQ195" s="103"/>
      <c r="AR195" s="103"/>
    </row>
    <row r="196" spans="33:44" ht="12.75" customHeight="1">
      <c r="AG196" s="103"/>
      <c r="AH196" s="103"/>
      <c r="AI196" s="103"/>
      <c r="AJ196" s="103"/>
      <c r="AK196" s="103"/>
      <c r="AL196" s="103"/>
      <c r="AM196" s="103"/>
      <c r="AN196" s="103"/>
      <c r="AO196" s="103"/>
      <c r="AP196" s="103"/>
      <c r="AQ196" s="103"/>
      <c r="AR196" s="103"/>
    </row>
    <row r="197" spans="33:44" ht="12.75" customHeight="1">
      <c r="AG197" s="103"/>
      <c r="AH197" s="103"/>
      <c r="AI197" s="103"/>
      <c r="AJ197" s="103"/>
      <c r="AK197" s="103"/>
      <c r="AL197" s="103"/>
      <c r="AM197" s="103"/>
      <c r="AN197" s="103"/>
      <c r="AO197" s="103"/>
      <c r="AP197" s="103"/>
      <c r="AQ197" s="103"/>
      <c r="AR197" s="103"/>
    </row>
    <row r="198" spans="33:44" ht="12.75" customHeight="1">
      <c r="AG198" s="103"/>
      <c r="AH198" s="103"/>
      <c r="AI198" s="103"/>
      <c r="AJ198" s="103"/>
      <c r="AK198" s="103"/>
      <c r="AL198" s="103"/>
      <c r="AM198" s="103"/>
      <c r="AN198" s="103"/>
      <c r="AO198" s="103"/>
      <c r="AP198" s="103"/>
      <c r="AQ198" s="103"/>
      <c r="AR198" s="103"/>
    </row>
    <row r="199" spans="33:44" ht="12.75" customHeight="1">
      <c r="AG199" s="103"/>
      <c r="AH199" s="103"/>
      <c r="AI199" s="103"/>
      <c r="AJ199" s="103"/>
      <c r="AK199" s="103"/>
      <c r="AL199" s="103"/>
      <c r="AM199" s="103"/>
      <c r="AN199" s="103"/>
      <c r="AO199" s="103"/>
      <c r="AP199" s="103"/>
      <c r="AQ199" s="103"/>
      <c r="AR199" s="103"/>
    </row>
    <row r="200" spans="33:44" ht="12.75" customHeight="1">
      <c r="AG200" s="103"/>
      <c r="AH200" s="103"/>
      <c r="AI200" s="103"/>
      <c r="AJ200" s="103"/>
      <c r="AK200" s="103"/>
      <c r="AL200" s="103"/>
      <c r="AM200" s="103"/>
      <c r="AN200" s="103"/>
      <c r="AO200" s="103"/>
      <c r="AP200" s="103"/>
      <c r="AQ200" s="103"/>
      <c r="AR200" s="103"/>
    </row>
    <row r="201" spans="33:44" ht="12.75" customHeight="1">
      <c r="AG201" s="103"/>
      <c r="AH201" s="103"/>
      <c r="AI201" s="103"/>
      <c r="AJ201" s="103"/>
      <c r="AK201" s="103"/>
      <c r="AL201" s="103"/>
      <c r="AM201" s="103"/>
      <c r="AN201" s="103"/>
      <c r="AO201" s="103"/>
      <c r="AP201" s="103"/>
      <c r="AQ201" s="103"/>
      <c r="AR201" s="103"/>
    </row>
    <row r="202" spans="33:44" ht="12.75" customHeight="1">
      <c r="AG202" s="103"/>
      <c r="AH202" s="103"/>
      <c r="AI202" s="103"/>
      <c r="AJ202" s="103"/>
      <c r="AK202" s="103"/>
      <c r="AL202" s="103"/>
      <c r="AM202" s="103"/>
      <c r="AN202" s="103"/>
      <c r="AO202" s="103"/>
      <c r="AP202" s="103"/>
      <c r="AQ202" s="103"/>
      <c r="AR202" s="103"/>
    </row>
    <row r="203" spans="33:44" ht="12.75" customHeight="1">
      <c r="AG203" s="103"/>
      <c r="AH203" s="103"/>
      <c r="AI203" s="103"/>
      <c r="AJ203" s="103"/>
      <c r="AK203" s="103"/>
      <c r="AL203" s="103"/>
      <c r="AM203" s="103"/>
      <c r="AN203" s="103"/>
      <c r="AO203" s="103"/>
      <c r="AP203" s="103"/>
      <c r="AQ203" s="103"/>
      <c r="AR203" s="103"/>
    </row>
    <row r="204" spans="33:44" ht="12.75" customHeight="1">
      <c r="AG204" s="103"/>
      <c r="AH204" s="103"/>
      <c r="AI204" s="103"/>
      <c r="AJ204" s="103"/>
      <c r="AK204" s="103"/>
      <c r="AL204" s="103"/>
      <c r="AM204" s="103"/>
      <c r="AN204" s="103"/>
      <c r="AO204" s="103"/>
      <c r="AP204" s="103"/>
      <c r="AQ204" s="103"/>
      <c r="AR204" s="103"/>
    </row>
    <row r="205" spans="33:44" ht="12.75" customHeight="1">
      <c r="AG205" s="103"/>
      <c r="AH205" s="103"/>
      <c r="AI205" s="103"/>
      <c r="AJ205" s="103"/>
      <c r="AK205" s="103"/>
      <c r="AL205" s="103"/>
      <c r="AM205" s="103"/>
      <c r="AN205" s="103"/>
      <c r="AO205" s="103"/>
      <c r="AP205" s="103"/>
      <c r="AQ205" s="103"/>
      <c r="AR205" s="103"/>
    </row>
    <row r="206" spans="33:44" ht="12.75" customHeight="1">
      <c r="AG206" s="103"/>
      <c r="AH206" s="103"/>
      <c r="AI206" s="103"/>
      <c r="AJ206" s="103"/>
      <c r="AK206" s="103"/>
      <c r="AL206" s="103"/>
      <c r="AM206" s="103"/>
      <c r="AN206" s="103"/>
      <c r="AO206" s="103"/>
      <c r="AP206" s="103"/>
      <c r="AQ206" s="103"/>
      <c r="AR206" s="103"/>
    </row>
    <row r="207" spans="33:44" ht="12.75" customHeight="1">
      <c r="AG207" s="103"/>
      <c r="AH207" s="103"/>
      <c r="AI207" s="103"/>
      <c r="AJ207" s="103"/>
      <c r="AK207" s="103"/>
      <c r="AL207" s="103"/>
      <c r="AM207" s="103"/>
      <c r="AN207" s="103"/>
      <c r="AO207" s="103"/>
      <c r="AP207" s="103"/>
      <c r="AQ207" s="103"/>
      <c r="AR207" s="103"/>
    </row>
    <row r="208" spans="33:44" ht="12.75" customHeight="1">
      <c r="AG208" s="103"/>
      <c r="AH208" s="103"/>
      <c r="AI208" s="103"/>
      <c r="AJ208" s="103"/>
      <c r="AK208" s="103"/>
      <c r="AL208" s="103"/>
      <c r="AM208" s="103"/>
      <c r="AN208" s="103"/>
      <c r="AO208" s="103"/>
      <c r="AP208" s="103"/>
      <c r="AQ208" s="103"/>
      <c r="AR208" s="103"/>
    </row>
    <row r="209" spans="33:44" ht="12.75" customHeight="1">
      <c r="AG209" s="103"/>
      <c r="AH209" s="103"/>
      <c r="AI209" s="103"/>
      <c r="AJ209" s="103"/>
      <c r="AK209" s="103"/>
      <c r="AL209" s="103"/>
      <c r="AM209" s="103"/>
      <c r="AN209" s="103"/>
      <c r="AO209" s="103"/>
      <c r="AP209" s="103"/>
      <c r="AQ209" s="103"/>
      <c r="AR209" s="103"/>
    </row>
    <row r="210" spans="33:44" ht="12.75" customHeight="1">
      <c r="AG210" s="103"/>
      <c r="AH210" s="103"/>
      <c r="AI210" s="103"/>
      <c r="AJ210" s="103"/>
      <c r="AK210" s="103"/>
      <c r="AL210" s="103"/>
      <c r="AM210" s="103"/>
      <c r="AN210" s="103"/>
      <c r="AO210" s="103"/>
      <c r="AP210" s="103"/>
      <c r="AQ210" s="103"/>
      <c r="AR210" s="103"/>
    </row>
    <row r="211" spans="33:44" ht="12.75" customHeight="1">
      <c r="AG211" s="103"/>
      <c r="AH211" s="103"/>
      <c r="AI211" s="103"/>
      <c r="AJ211" s="103"/>
      <c r="AK211" s="103"/>
      <c r="AL211" s="103"/>
      <c r="AM211" s="103"/>
      <c r="AN211" s="103"/>
      <c r="AO211" s="103"/>
      <c r="AP211" s="103"/>
      <c r="AQ211" s="103"/>
      <c r="AR211" s="103"/>
    </row>
    <row r="212" spans="33:44" ht="12.75" customHeight="1">
      <c r="AG212" s="103"/>
      <c r="AH212" s="103"/>
      <c r="AI212" s="103"/>
      <c r="AJ212" s="103"/>
      <c r="AK212" s="103"/>
      <c r="AL212" s="103"/>
      <c r="AM212" s="103"/>
      <c r="AN212" s="103"/>
      <c r="AO212" s="103"/>
      <c r="AP212" s="103"/>
      <c r="AQ212" s="103"/>
      <c r="AR212" s="103"/>
    </row>
    <row r="213" spans="33:44" ht="12.75" customHeight="1">
      <c r="AG213" s="103"/>
      <c r="AH213" s="103"/>
      <c r="AI213" s="103"/>
      <c r="AJ213" s="103"/>
      <c r="AK213" s="103"/>
      <c r="AL213" s="103"/>
      <c r="AM213" s="103"/>
      <c r="AN213" s="103"/>
      <c r="AO213" s="103"/>
      <c r="AP213" s="103"/>
      <c r="AQ213" s="103"/>
      <c r="AR213" s="103"/>
    </row>
    <row r="214" spans="33:44" ht="12.75" customHeight="1">
      <c r="AG214" s="103"/>
      <c r="AH214" s="103"/>
      <c r="AI214" s="103"/>
      <c r="AJ214" s="103"/>
      <c r="AK214" s="103"/>
      <c r="AL214" s="103"/>
      <c r="AM214" s="103"/>
      <c r="AN214" s="103"/>
      <c r="AO214" s="103"/>
      <c r="AP214" s="103"/>
      <c r="AQ214" s="103"/>
      <c r="AR214" s="103"/>
    </row>
    <row r="215" spans="33:44" ht="12.75" customHeight="1">
      <c r="AG215" s="103"/>
      <c r="AH215" s="103"/>
      <c r="AI215" s="103"/>
      <c r="AJ215" s="103"/>
      <c r="AK215" s="103"/>
      <c r="AL215" s="103"/>
      <c r="AM215" s="103"/>
      <c r="AN215" s="103"/>
      <c r="AO215" s="103"/>
      <c r="AP215" s="103"/>
      <c r="AQ215" s="103"/>
      <c r="AR215" s="103"/>
    </row>
    <row r="216" spans="33:44" ht="12.75" customHeight="1">
      <c r="AG216" s="103"/>
      <c r="AH216" s="103"/>
      <c r="AI216" s="103"/>
      <c r="AJ216" s="103"/>
      <c r="AK216" s="103"/>
      <c r="AL216" s="103"/>
      <c r="AM216" s="103"/>
      <c r="AN216" s="103"/>
      <c r="AO216" s="103"/>
      <c r="AP216" s="103"/>
      <c r="AQ216" s="103"/>
      <c r="AR216" s="103"/>
    </row>
    <row r="217" spans="33:44" ht="12.75" customHeight="1">
      <c r="AG217" s="103"/>
      <c r="AH217" s="103"/>
      <c r="AI217" s="103"/>
      <c r="AJ217" s="103"/>
      <c r="AK217" s="103"/>
      <c r="AL217" s="103"/>
      <c r="AM217" s="103"/>
      <c r="AN217" s="103"/>
      <c r="AO217" s="103"/>
      <c r="AP217" s="103"/>
      <c r="AQ217" s="103"/>
      <c r="AR217" s="103"/>
    </row>
    <row r="218" spans="33:44" ht="12.75" customHeight="1">
      <c r="AG218" s="103"/>
      <c r="AH218" s="103"/>
      <c r="AI218" s="103"/>
      <c r="AJ218" s="103"/>
      <c r="AK218" s="103"/>
      <c r="AL218" s="103"/>
      <c r="AM218" s="103"/>
      <c r="AN218" s="103"/>
      <c r="AO218" s="103"/>
      <c r="AP218" s="103"/>
      <c r="AQ218" s="103"/>
      <c r="AR218" s="103"/>
    </row>
    <row r="219" spans="33:44" ht="12.75" customHeight="1">
      <c r="AG219" s="103"/>
      <c r="AH219" s="103"/>
      <c r="AI219" s="103"/>
      <c r="AJ219" s="103"/>
      <c r="AK219" s="103"/>
      <c r="AL219" s="103"/>
      <c r="AM219" s="103"/>
      <c r="AN219" s="103"/>
      <c r="AO219" s="103"/>
      <c r="AP219" s="103"/>
      <c r="AQ219" s="103"/>
      <c r="AR219" s="103"/>
    </row>
    <row r="220" spans="33:44" ht="12.75" customHeight="1">
      <c r="AG220" s="103"/>
      <c r="AH220" s="103"/>
      <c r="AI220" s="103"/>
      <c r="AJ220" s="103"/>
      <c r="AK220" s="103"/>
      <c r="AL220" s="103"/>
      <c r="AM220" s="103"/>
      <c r="AN220" s="103"/>
      <c r="AO220" s="103"/>
      <c r="AP220" s="103"/>
      <c r="AQ220" s="103"/>
      <c r="AR220" s="103"/>
    </row>
    <row r="221" spans="33:44" ht="12.75" customHeight="1">
      <c r="AG221" s="103"/>
      <c r="AH221" s="103"/>
      <c r="AI221" s="103"/>
      <c r="AJ221" s="103"/>
      <c r="AK221" s="103"/>
      <c r="AL221" s="103"/>
      <c r="AM221" s="103"/>
      <c r="AN221" s="103"/>
      <c r="AO221" s="103"/>
      <c r="AP221" s="103"/>
      <c r="AQ221" s="103"/>
      <c r="AR221" s="103"/>
    </row>
    <row r="222" spans="33:44" ht="12.75" customHeight="1">
      <c r="AG222" s="103"/>
      <c r="AH222" s="103"/>
      <c r="AI222" s="103"/>
      <c r="AJ222" s="103"/>
      <c r="AK222" s="103"/>
      <c r="AL222" s="103"/>
      <c r="AM222" s="103"/>
      <c r="AN222" s="103"/>
      <c r="AO222" s="103"/>
      <c r="AP222" s="103"/>
      <c r="AQ222" s="103"/>
      <c r="AR222" s="103"/>
    </row>
    <row r="223" spans="33:44" ht="12.75" customHeight="1">
      <c r="AG223" s="103"/>
      <c r="AH223" s="103"/>
      <c r="AI223" s="103"/>
      <c r="AJ223" s="103"/>
      <c r="AK223" s="103"/>
      <c r="AL223" s="103"/>
      <c r="AM223" s="103"/>
      <c r="AN223" s="103"/>
      <c r="AO223" s="103"/>
      <c r="AP223" s="103"/>
      <c r="AQ223" s="103"/>
      <c r="AR223" s="103"/>
    </row>
    <row r="224" spans="33:44" ht="12.75" customHeight="1">
      <c r="AG224" s="103"/>
      <c r="AH224" s="103"/>
      <c r="AI224" s="103"/>
      <c r="AJ224" s="103"/>
      <c r="AK224" s="103"/>
      <c r="AL224" s="103"/>
      <c r="AM224" s="103"/>
      <c r="AN224" s="103"/>
      <c r="AO224" s="103"/>
      <c r="AP224" s="103"/>
      <c r="AQ224" s="103"/>
      <c r="AR224" s="103"/>
    </row>
    <row r="225" spans="33:44" ht="12.75" customHeight="1">
      <c r="AG225" s="103"/>
      <c r="AH225" s="103"/>
      <c r="AI225" s="103"/>
      <c r="AJ225" s="103"/>
      <c r="AK225" s="103"/>
      <c r="AL225" s="103"/>
      <c r="AM225" s="103"/>
      <c r="AN225" s="103"/>
      <c r="AO225" s="103"/>
      <c r="AP225" s="103"/>
      <c r="AQ225" s="103"/>
      <c r="AR225" s="103"/>
    </row>
    <row r="226" spans="33:44" ht="12.75" customHeight="1">
      <c r="AG226" s="103"/>
      <c r="AH226" s="103"/>
      <c r="AI226" s="103"/>
      <c r="AJ226" s="103"/>
      <c r="AK226" s="103"/>
      <c r="AL226" s="103"/>
      <c r="AM226" s="103"/>
      <c r="AN226" s="103"/>
      <c r="AO226" s="103"/>
      <c r="AP226" s="103"/>
      <c r="AQ226" s="103"/>
      <c r="AR226" s="103"/>
    </row>
    <row r="227" spans="33:44" ht="12.75" customHeight="1">
      <c r="AG227" s="103"/>
      <c r="AH227" s="103"/>
      <c r="AI227" s="103"/>
      <c r="AJ227" s="103"/>
      <c r="AK227" s="103"/>
      <c r="AL227" s="103"/>
      <c r="AM227" s="103"/>
      <c r="AN227" s="103"/>
      <c r="AO227" s="103"/>
      <c r="AP227" s="103"/>
      <c r="AQ227" s="103"/>
      <c r="AR227" s="103"/>
    </row>
    <row r="228" spans="33:44" ht="12.75" customHeight="1">
      <c r="AG228" s="103"/>
      <c r="AH228" s="103"/>
      <c r="AI228" s="103"/>
      <c r="AJ228" s="103"/>
      <c r="AK228" s="103"/>
      <c r="AL228" s="103"/>
      <c r="AM228" s="103"/>
      <c r="AN228" s="103"/>
      <c r="AO228" s="103"/>
      <c r="AP228" s="103"/>
      <c r="AQ228" s="103"/>
      <c r="AR228" s="103"/>
    </row>
    <row r="229" spans="33:44" ht="12.75" customHeight="1">
      <c r="AG229" s="103"/>
      <c r="AH229" s="103"/>
      <c r="AI229" s="103"/>
      <c r="AJ229" s="103"/>
      <c r="AK229" s="103"/>
      <c r="AL229" s="103"/>
      <c r="AM229" s="103"/>
      <c r="AN229" s="103"/>
      <c r="AO229" s="103"/>
      <c r="AP229" s="103"/>
      <c r="AQ229" s="103"/>
      <c r="AR229" s="103"/>
    </row>
    <row r="230" spans="33:44" ht="12.75" customHeight="1">
      <c r="AG230" s="103"/>
      <c r="AH230" s="103"/>
      <c r="AI230" s="103"/>
      <c r="AJ230" s="103"/>
      <c r="AK230" s="103"/>
      <c r="AL230" s="103"/>
      <c r="AM230" s="103"/>
      <c r="AN230" s="103"/>
      <c r="AO230" s="103"/>
      <c r="AP230" s="103"/>
      <c r="AQ230" s="103"/>
      <c r="AR230" s="103"/>
    </row>
    <row r="231" spans="33:44" ht="12.75" customHeight="1">
      <c r="AG231" s="103"/>
      <c r="AH231" s="103"/>
      <c r="AI231" s="103"/>
      <c r="AJ231" s="103"/>
      <c r="AK231" s="103"/>
      <c r="AL231" s="103"/>
      <c r="AM231" s="103"/>
      <c r="AN231" s="103"/>
      <c r="AO231" s="103"/>
      <c r="AP231" s="103"/>
      <c r="AQ231" s="103"/>
      <c r="AR231" s="103"/>
    </row>
    <row r="232" spans="33:44" ht="12.75" customHeight="1">
      <c r="AG232" s="103"/>
      <c r="AH232" s="103"/>
      <c r="AI232" s="103"/>
      <c r="AJ232" s="103"/>
      <c r="AK232" s="103"/>
      <c r="AL232" s="103"/>
      <c r="AM232" s="103"/>
      <c r="AN232" s="103"/>
      <c r="AO232" s="103"/>
      <c r="AP232" s="103"/>
      <c r="AQ232" s="103"/>
      <c r="AR232" s="103"/>
    </row>
    <row r="233" spans="33:44" ht="12.75" customHeight="1">
      <c r="AG233" s="103"/>
      <c r="AH233" s="103"/>
      <c r="AI233" s="103"/>
      <c r="AJ233" s="103"/>
      <c r="AK233" s="103"/>
      <c r="AL233" s="103"/>
      <c r="AM233" s="103"/>
      <c r="AN233" s="103"/>
      <c r="AO233" s="103"/>
      <c r="AP233" s="103"/>
      <c r="AQ233" s="103"/>
      <c r="AR233" s="103"/>
    </row>
    <row r="234" spans="33:44" ht="12.75" customHeight="1">
      <c r="AG234" s="103"/>
      <c r="AH234" s="103"/>
      <c r="AI234" s="103"/>
      <c r="AJ234" s="103"/>
      <c r="AK234" s="103"/>
      <c r="AL234" s="103"/>
      <c r="AM234" s="103"/>
      <c r="AN234" s="103"/>
      <c r="AO234" s="103"/>
      <c r="AP234" s="103"/>
      <c r="AQ234" s="103"/>
      <c r="AR234" s="103"/>
    </row>
    <row r="235" spans="33:44" ht="12.75" customHeight="1">
      <c r="AG235" s="103"/>
      <c r="AH235" s="103"/>
      <c r="AI235" s="103"/>
      <c r="AJ235" s="103"/>
      <c r="AK235" s="103"/>
      <c r="AL235" s="103"/>
      <c r="AM235" s="103"/>
      <c r="AN235" s="103"/>
      <c r="AO235" s="103"/>
      <c r="AP235" s="103"/>
      <c r="AQ235" s="103"/>
      <c r="AR235" s="103"/>
    </row>
    <row r="236" spans="33:44" ht="12.75" customHeight="1">
      <c r="AG236" s="103"/>
      <c r="AH236" s="103"/>
      <c r="AI236" s="103"/>
      <c r="AJ236" s="103"/>
      <c r="AK236" s="103"/>
      <c r="AL236" s="103"/>
      <c r="AM236" s="103"/>
      <c r="AN236" s="103"/>
      <c r="AO236" s="103"/>
      <c r="AP236" s="103"/>
      <c r="AQ236" s="103"/>
      <c r="AR236" s="103"/>
    </row>
    <row r="237" spans="33:44" ht="12.75" customHeight="1">
      <c r="AG237" s="103"/>
      <c r="AH237" s="103"/>
      <c r="AI237" s="103"/>
      <c r="AJ237" s="103"/>
      <c r="AK237" s="103"/>
      <c r="AL237" s="103"/>
      <c r="AM237" s="103"/>
      <c r="AN237" s="103"/>
      <c r="AO237" s="103"/>
      <c r="AP237" s="103"/>
      <c r="AQ237" s="103"/>
      <c r="AR237" s="103"/>
    </row>
    <row r="238" spans="33:44" ht="12.75" customHeight="1">
      <c r="AG238" s="103"/>
      <c r="AH238" s="103"/>
      <c r="AI238" s="103"/>
      <c r="AJ238" s="103"/>
      <c r="AK238" s="103"/>
      <c r="AL238" s="103"/>
      <c r="AM238" s="103"/>
      <c r="AN238" s="103"/>
      <c r="AO238" s="103"/>
      <c r="AP238" s="103"/>
      <c r="AQ238" s="103"/>
      <c r="AR238" s="103"/>
    </row>
    <row r="239" spans="33:44" ht="12.75" customHeight="1">
      <c r="AG239" s="103"/>
      <c r="AH239" s="103"/>
      <c r="AI239" s="103"/>
      <c r="AJ239" s="103"/>
      <c r="AK239" s="103"/>
      <c r="AL239" s="103"/>
      <c r="AM239" s="103"/>
      <c r="AN239" s="103"/>
      <c r="AO239" s="103"/>
      <c r="AP239" s="103"/>
      <c r="AQ239" s="103"/>
      <c r="AR239" s="103"/>
    </row>
    <row r="240" spans="33:44" ht="12.75" customHeight="1">
      <c r="AG240" s="103"/>
      <c r="AH240" s="103"/>
      <c r="AI240" s="103"/>
      <c r="AJ240" s="103"/>
      <c r="AK240" s="103"/>
      <c r="AL240" s="103"/>
      <c r="AM240" s="103"/>
      <c r="AN240" s="103"/>
      <c r="AO240" s="103"/>
      <c r="AP240" s="103"/>
      <c r="AQ240" s="103"/>
      <c r="AR240" s="103"/>
    </row>
    <row r="241" spans="33:44" ht="12.75" customHeight="1">
      <c r="AG241" s="103"/>
      <c r="AH241" s="103"/>
      <c r="AI241" s="103"/>
      <c r="AJ241" s="103"/>
      <c r="AK241" s="103"/>
      <c r="AL241" s="103"/>
      <c r="AM241" s="103"/>
      <c r="AN241" s="103"/>
      <c r="AO241" s="103"/>
      <c r="AP241" s="103"/>
      <c r="AQ241" s="103"/>
      <c r="AR241" s="103"/>
    </row>
    <row r="242" spans="33:44" ht="12.75" customHeight="1">
      <c r="AG242" s="103"/>
      <c r="AH242" s="103"/>
      <c r="AI242" s="103"/>
      <c r="AJ242" s="103"/>
      <c r="AK242" s="103"/>
      <c r="AL242" s="103"/>
      <c r="AM242" s="103"/>
      <c r="AN242" s="103"/>
      <c r="AO242" s="103"/>
      <c r="AP242" s="103"/>
      <c r="AQ242" s="103"/>
      <c r="AR242" s="103"/>
    </row>
    <row r="243" spans="33:44" ht="12.75" customHeight="1">
      <c r="AG243" s="103"/>
      <c r="AH243" s="103"/>
      <c r="AI243" s="103"/>
      <c r="AJ243" s="103"/>
      <c r="AK243" s="103"/>
      <c r="AL243" s="103"/>
      <c r="AM243" s="103"/>
      <c r="AN243" s="103"/>
      <c r="AO243" s="103"/>
      <c r="AP243" s="103"/>
      <c r="AQ243" s="103"/>
      <c r="AR243" s="103"/>
    </row>
    <row r="244" spans="33:44" ht="12.75" customHeight="1">
      <c r="AG244" s="103"/>
      <c r="AH244" s="103"/>
      <c r="AI244" s="103"/>
      <c r="AJ244" s="103"/>
      <c r="AK244" s="103"/>
      <c r="AL244" s="103"/>
      <c r="AM244" s="103"/>
      <c r="AN244" s="103"/>
      <c r="AO244" s="103"/>
      <c r="AP244" s="103"/>
      <c r="AQ244" s="103"/>
      <c r="AR244" s="103"/>
    </row>
    <row r="245" spans="33:44" ht="12.75" customHeight="1">
      <c r="AG245" s="103"/>
      <c r="AH245" s="103"/>
      <c r="AI245" s="103"/>
      <c r="AJ245" s="103"/>
      <c r="AK245" s="103"/>
      <c r="AL245" s="103"/>
      <c r="AM245" s="103"/>
      <c r="AN245" s="103"/>
      <c r="AO245" s="103"/>
      <c r="AP245" s="103"/>
      <c r="AQ245" s="103"/>
      <c r="AR245" s="103"/>
    </row>
    <row r="246" spans="33:44" ht="12.75" customHeight="1">
      <c r="AG246" s="103"/>
      <c r="AH246" s="103"/>
      <c r="AI246" s="103"/>
      <c r="AJ246" s="103"/>
      <c r="AK246" s="103"/>
      <c r="AL246" s="103"/>
      <c r="AM246" s="103"/>
      <c r="AN246" s="103"/>
      <c r="AO246" s="103"/>
      <c r="AP246" s="103"/>
      <c r="AQ246" s="103"/>
      <c r="AR246" s="103"/>
    </row>
    <row r="247" spans="33:44" ht="12.75" customHeight="1">
      <c r="AG247" s="103"/>
      <c r="AH247" s="103"/>
      <c r="AI247" s="103"/>
      <c r="AJ247" s="103"/>
      <c r="AK247" s="103"/>
      <c r="AL247" s="103"/>
      <c r="AM247" s="103"/>
      <c r="AN247" s="103"/>
      <c r="AO247" s="103"/>
      <c r="AP247" s="103"/>
      <c r="AQ247" s="103"/>
      <c r="AR247" s="103"/>
    </row>
    <row r="248" spans="33:44" ht="12.75" customHeight="1">
      <c r="AG248" s="103"/>
      <c r="AH248" s="103"/>
      <c r="AI248" s="103"/>
      <c r="AJ248" s="103"/>
      <c r="AK248" s="103"/>
      <c r="AL248" s="103"/>
      <c r="AM248" s="103"/>
      <c r="AN248" s="103"/>
      <c r="AO248" s="103"/>
      <c r="AP248" s="103"/>
      <c r="AQ248" s="103"/>
      <c r="AR248" s="103"/>
    </row>
    <row r="249" spans="33:44" ht="12.75" customHeight="1">
      <c r="AG249" s="103"/>
      <c r="AH249" s="103"/>
      <c r="AI249" s="103"/>
      <c r="AJ249" s="103"/>
      <c r="AK249" s="103"/>
      <c r="AL249" s="103"/>
      <c r="AM249" s="103"/>
      <c r="AN249" s="103"/>
      <c r="AO249" s="103"/>
      <c r="AP249" s="103"/>
      <c r="AQ249" s="103"/>
      <c r="AR249" s="103"/>
    </row>
    <row r="250" spans="33:44" ht="12.75" customHeight="1">
      <c r="AG250" s="103"/>
      <c r="AH250" s="103"/>
      <c r="AI250" s="103"/>
      <c r="AJ250" s="103"/>
      <c r="AK250" s="103"/>
      <c r="AL250" s="103"/>
      <c r="AM250" s="103"/>
      <c r="AN250" s="103"/>
      <c r="AO250" s="103"/>
      <c r="AP250" s="103"/>
      <c r="AQ250" s="103"/>
      <c r="AR250" s="103"/>
    </row>
    <row r="251" spans="33:44" ht="12.75" customHeight="1">
      <c r="AG251" s="103"/>
      <c r="AH251" s="103"/>
      <c r="AI251" s="103"/>
      <c r="AJ251" s="103"/>
      <c r="AK251" s="103"/>
      <c r="AL251" s="103"/>
      <c r="AM251" s="103"/>
      <c r="AN251" s="103"/>
      <c r="AO251" s="103"/>
      <c r="AP251" s="103"/>
      <c r="AQ251" s="103"/>
      <c r="AR251" s="103"/>
    </row>
    <row r="252" spans="33:44" ht="12.75" customHeight="1">
      <c r="AG252" s="103"/>
      <c r="AH252" s="103"/>
      <c r="AI252" s="103"/>
      <c r="AJ252" s="103"/>
      <c r="AK252" s="103"/>
      <c r="AL252" s="103"/>
      <c r="AM252" s="103"/>
      <c r="AN252" s="103"/>
      <c r="AO252" s="103"/>
      <c r="AP252" s="103"/>
      <c r="AQ252" s="103"/>
      <c r="AR252" s="103"/>
    </row>
    <row r="253" spans="33:44" ht="12.75" customHeight="1">
      <c r="AG253" s="103"/>
      <c r="AH253" s="103"/>
      <c r="AI253" s="103"/>
      <c r="AJ253" s="103"/>
      <c r="AK253" s="103"/>
      <c r="AL253" s="103"/>
      <c r="AM253" s="103"/>
      <c r="AN253" s="103"/>
      <c r="AO253" s="103"/>
      <c r="AP253" s="103"/>
      <c r="AQ253" s="103"/>
      <c r="AR253" s="103"/>
    </row>
    <row r="254" spans="33:44" ht="12.75" customHeight="1">
      <c r="AG254" s="103"/>
      <c r="AH254" s="103"/>
      <c r="AI254" s="103"/>
      <c r="AJ254" s="103"/>
      <c r="AK254" s="103"/>
      <c r="AL254" s="103"/>
      <c r="AM254" s="103"/>
      <c r="AN254" s="103"/>
      <c r="AO254" s="103"/>
      <c r="AP254" s="103"/>
      <c r="AQ254" s="103"/>
      <c r="AR254" s="103"/>
    </row>
    <row r="255" spans="33:44" ht="12.75" customHeight="1">
      <c r="AG255" s="103"/>
      <c r="AH255" s="103"/>
      <c r="AI255" s="103"/>
      <c r="AJ255" s="103"/>
      <c r="AK255" s="103"/>
      <c r="AL255" s="103"/>
      <c r="AM255" s="103"/>
      <c r="AN255" s="103"/>
      <c r="AO255" s="103"/>
      <c r="AP255" s="103"/>
      <c r="AQ255" s="103"/>
      <c r="AR255" s="103"/>
    </row>
    <row r="256" spans="33:44" ht="12.75" customHeight="1">
      <c r="AG256" s="103"/>
      <c r="AH256" s="103"/>
      <c r="AI256" s="103"/>
      <c r="AJ256" s="103"/>
      <c r="AK256" s="103"/>
      <c r="AL256" s="103"/>
      <c r="AM256" s="103"/>
      <c r="AN256" s="103"/>
      <c r="AO256" s="103"/>
      <c r="AP256" s="103"/>
      <c r="AQ256" s="103"/>
      <c r="AR256" s="103"/>
    </row>
    <row r="257" spans="33:44" ht="12.75" customHeight="1">
      <c r="AG257" s="103"/>
      <c r="AH257" s="103"/>
      <c r="AI257" s="103"/>
      <c r="AJ257" s="103"/>
      <c r="AK257" s="103"/>
      <c r="AL257" s="103"/>
      <c r="AM257" s="103"/>
      <c r="AN257" s="103"/>
      <c r="AO257" s="103"/>
      <c r="AP257" s="103"/>
      <c r="AQ257" s="103"/>
      <c r="AR257" s="103"/>
    </row>
    <row r="258" spans="33:44" ht="12.75" customHeight="1">
      <c r="AG258" s="103"/>
      <c r="AH258" s="103"/>
      <c r="AI258" s="103"/>
      <c r="AJ258" s="103"/>
      <c r="AK258" s="103"/>
      <c r="AL258" s="103"/>
      <c r="AM258" s="103"/>
      <c r="AN258" s="103"/>
      <c r="AO258" s="103"/>
      <c r="AP258" s="103"/>
      <c r="AQ258" s="103"/>
      <c r="AR258" s="103"/>
    </row>
    <row r="259" spans="33:44" ht="12.75" customHeight="1">
      <c r="AG259" s="103"/>
      <c r="AH259" s="103"/>
      <c r="AI259" s="103"/>
      <c r="AJ259" s="103"/>
      <c r="AK259" s="103"/>
      <c r="AL259" s="103"/>
      <c r="AM259" s="103"/>
      <c r="AN259" s="103"/>
      <c r="AO259" s="103"/>
      <c r="AP259" s="103"/>
      <c r="AQ259" s="103"/>
      <c r="AR259" s="103"/>
    </row>
    <row r="260" spans="33:44" ht="12.75" customHeight="1">
      <c r="AG260" s="103"/>
      <c r="AH260" s="103"/>
      <c r="AI260" s="103"/>
      <c r="AJ260" s="103"/>
      <c r="AK260" s="103"/>
      <c r="AL260" s="103"/>
      <c r="AM260" s="103"/>
      <c r="AN260" s="103"/>
      <c r="AO260" s="103"/>
      <c r="AP260" s="103"/>
      <c r="AQ260" s="103"/>
      <c r="AR260" s="103"/>
    </row>
    <row r="261" spans="33:44" ht="12.75" customHeight="1">
      <c r="AG261" s="103"/>
      <c r="AH261" s="103"/>
      <c r="AI261" s="103"/>
      <c r="AJ261" s="103"/>
      <c r="AK261" s="103"/>
      <c r="AL261" s="103"/>
      <c r="AM261" s="103"/>
      <c r="AN261" s="103"/>
      <c r="AO261" s="103"/>
      <c r="AP261" s="103"/>
      <c r="AQ261" s="103"/>
      <c r="AR261" s="103"/>
    </row>
    <row r="262" spans="33:44" ht="12.75" customHeight="1">
      <c r="AG262" s="103"/>
      <c r="AH262" s="103"/>
      <c r="AI262" s="103"/>
      <c r="AJ262" s="103"/>
      <c r="AK262" s="103"/>
      <c r="AL262" s="103"/>
      <c r="AM262" s="103"/>
      <c r="AN262" s="103"/>
      <c r="AO262" s="103"/>
      <c r="AP262" s="103"/>
      <c r="AQ262" s="103"/>
      <c r="AR262" s="103"/>
    </row>
    <row r="263" spans="33:44" ht="12.75" customHeight="1">
      <c r="AG263" s="103"/>
      <c r="AH263" s="103"/>
      <c r="AI263" s="103"/>
      <c r="AJ263" s="103"/>
      <c r="AK263" s="103"/>
      <c r="AL263" s="103"/>
      <c r="AM263" s="103"/>
      <c r="AN263" s="103"/>
      <c r="AO263" s="103"/>
      <c r="AP263" s="103"/>
      <c r="AQ263" s="103"/>
      <c r="AR263" s="103"/>
    </row>
    <row r="264" spans="33:44" ht="12.75" customHeight="1">
      <c r="AG264" s="103"/>
      <c r="AH264" s="103"/>
      <c r="AI264" s="103"/>
      <c r="AJ264" s="103"/>
      <c r="AK264" s="103"/>
      <c r="AL264" s="103"/>
      <c r="AM264" s="103"/>
      <c r="AN264" s="103"/>
      <c r="AO264" s="103"/>
      <c r="AP264" s="103"/>
      <c r="AQ264" s="103"/>
      <c r="AR264" s="103"/>
    </row>
    <row r="265" spans="33:44" ht="12.75" customHeight="1">
      <c r="AG265" s="103"/>
      <c r="AH265" s="103"/>
      <c r="AI265" s="103"/>
      <c r="AJ265" s="103"/>
      <c r="AK265" s="103"/>
      <c r="AL265" s="103"/>
      <c r="AM265" s="103"/>
      <c r="AN265" s="103"/>
      <c r="AO265" s="103"/>
      <c r="AP265" s="103"/>
      <c r="AQ265" s="103"/>
      <c r="AR265" s="103"/>
    </row>
    <row r="266" spans="33:44" ht="12.75" customHeight="1">
      <c r="AG266" s="103"/>
      <c r="AH266" s="103"/>
      <c r="AI266" s="103"/>
      <c r="AJ266" s="103"/>
      <c r="AK266" s="103"/>
      <c r="AL266" s="103"/>
      <c r="AM266" s="103"/>
      <c r="AN266" s="103"/>
      <c r="AO266" s="103"/>
      <c r="AP266" s="103"/>
      <c r="AQ266" s="103"/>
      <c r="AR266" s="103"/>
    </row>
    <row r="267" spans="33:44" ht="12.75" customHeight="1">
      <c r="AG267" s="103"/>
      <c r="AH267" s="103"/>
      <c r="AI267" s="103"/>
      <c r="AJ267" s="103"/>
      <c r="AK267" s="103"/>
      <c r="AL267" s="103"/>
      <c r="AM267" s="103"/>
      <c r="AN267" s="103"/>
      <c r="AO267" s="103"/>
      <c r="AP267" s="103"/>
      <c r="AQ267" s="103"/>
      <c r="AR267" s="103"/>
    </row>
    <row r="268" spans="33:44" ht="12.75" customHeight="1">
      <c r="AG268" s="103"/>
      <c r="AH268" s="103"/>
      <c r="AI268" s="103"/>
      <c r="AJ268" s="103"/>
      <c r="AK268" s="103"/>
      <c r="AL268" s="103"/>
      <c r="AM268" s="103"/>
      <c r="AN268" s="103"/>
      <c r="AO268" s="103"/>
      <c r="AP268" s="103"/>
      <c r="AQ268" s="103"/>
      <c r="AR268" s="103"/>
    </row>
    <row r="269" spans="33:44" ht="12.75" customHeight="1">
      <c r="AG269" s="103"/>
      <c r="AH269" s="103"/>
      <c r="AI269" s="103"/>
      <c r="AJ269" s="103"/>
      <c r="AK269" s="103"/>
      <c r="AL269" s="103"/>
      <c r="AM269" s="103"/>
      <c r="AN269" s="103"/>
      <c r="AO269" s="103"/>
      <c r="AP269" s="103"/>
      <c r="AQ269" s="103"/>
      <c r="AR269" s="103"/>
    </row>
    <row r="270" spans="33:44" ht="12.75" customHeight="1">
      <c r="AG270" s="103"/>
      <c r="AH270" s="103"/>
      <c r="AI270" s="103"/>
      <c r="AJ270" s="103"/>
      <c r="AK270" s="103"/>
      <c r="AL270" s="103"/>
      <c r="AM270" s="103"/>
      <c r="AN270" s="103"/>
      <c r="AO270" s="103"/>
      <c r="AP270" s="103"/>
      <c r="AQ270" s="103"/>
      <c r="AR270" s="103"/>
    </row>
    <row r="271" spans="33:44" ht="12.75" customHeight="1">
      <c r="AG271" s="103"/>
      <c r="AH271" s="103"/>
      <c r="AI271" s="103"/>
      <c r="AJ271" s="103"/>
      <c r="AK271" s="103"/>
      <c r="AL271" s="103"/>
      <c r="AM271" s="103"/>
      <c r="AN271" s="103"/>
      <c r="AO271" s="103"/>
      <c r="AP271" s="103"/>
      <c r="AQ271" s="103"/>
      <c r="AR271" s="103"/>
    </row>
    <row r="272" spans="33:44" ht="12.75" customHeight="1">
      <c r="AG272" s="103"/>
      <c r="AH272" s="103"/>
      <c r="AI272" s="103"/>
      <c r="AJ272" s="103"/>
      <c r="AK272" s="103"/>
      <c r="AL272" s="103"/>
      <c r="AM272" s="103"/>
      <c r="AN272" s="103"/>
      <c r="AO272" s="103"/>
      <c r="AP272" s="103"/>
      <c r="AQ272" s="103"/>
      <c r="AR272" s="103"/>
    </row>
    <row r="273" spans="33:44" ht="12.75" customHeight="1">
      <c r="AG273" s="103"/>
      <c r="AH273" s="103"/>
      <c r="AI273" s="103"/>
      <c r="AJ273" s="103"/>
      <c r="AK273" s="103"/>
      <c r="AL273" s="103"/>
      <c r="AM273" s="103"/>
      <c r="AN273" s="103"/>
      <c r="AO273" s="103"/>
      <c r="AP273" s="103"/>
      <c r="AQ273" s="103"/>
      <c r="AR273" s="103"/>
    </row>
    <row r="274" spans="33:44" ht="12.75" customHeight="1">
      <c r="AG274" s="103"/>
      <c r="AH274" s="103"/>
      <c r="AI274" s="103"/>
      <c r="AJ274" s="103"/>
      <c r="AK274" s="103"/>
      <c r="AL274" s="103"/>
      <c r="AM274" s="103"/>
      <c r="AN274" s="103"/>
      <c r="AO274" s="103"/>
      <c r="AP274" s="103"/>
      <c r="AQ274" s="103"/>
      <c r="AR274" s="103"/>
    </row>
    <row r="275" spans="33:44" ht="12.75" customHeight="1">
      <c r="AG275" s="103"/>
      <c r="AH275" s="103"/>
      <c r="AI275" s="103"/>
      <c r="AJ275" s="103"/>
      <c r="AK275" s="103"/>
      <c r="AL275" s="103"/>
      <c r="AM275" s="103"/>
      <c r="AN275" s="103"/>
      <c r="AO275" s="103"/>
      <c r="AP275" s="103"/>
      <c r="AQ275" s="103"/>
      <c r="AR275" s="103"/>
    </row>
    <row r="276" spans="33:44" ht="12.75" customHeight="1">
      <c r="AG276" s="103"/>
      <c r="AH276" s="103"/>
      <c r="AI276" s="103"/>
      <c r="AJ276" s="103"/>
      <c r="AK276" s="103"/>
      <c r="AL276" s="103"/>
      <c r="AM276" s="103"/>
      <c r="AN276" s="103"/>
      <c r="AO276" s="103"/>
      <c r="AP276" s="103"/>
      <c r="AQ276" s="103"/>
      <c r="AR276" s="103"/>
    </row>
    <row r="277" spans="33:44" ht="12.75" customHeight="1">
      <c r="AG277" s="103"/>
      <c r="AH277" s="103"/>
      <c r="AI277" s="103"/>
      <c r="AJ277" s="103"/>
      <c r="AK277" s="103"/>
      <c r="AL277" s="103"/>
      <c r="AM277" s="103"/>
      <c r="AN277" s="103"/>
      <c r="AO277" s="103"/>
      <c r="AP277" s="103"/>
      <c r="AQ277" s="103"/>
      <c r="AR277" s="103"/>
    </row>
    <row r="278" spans="33:44" ht="12.75" customHeight="1">
      <c r="AG278" s="103"/>
      <c r="AH278" s="103"/>
      <c r="AI278" s="103"/>
      <c r="AJ278" s="103"/>
      <c r="AK278" s="103"/>
      <c r="AL278" s="103"/>
      <c r="AM278" s="103"/>
      <c r="AN278" s="103"/>
      <c r="AO278" s="103"/>
      <c r="AP278" s="103"/>
      <c r="AQ278" s="103"/>
      <c r="AR278" s="103"/>
    </row>
    <row r="279" spans="33:44" ht="12.75" customHeight="1">
      <c r="AG279" s="103"/>
      <c r="AH279" s="103"/>
      <c r="AI279" s="103"/>
      <c r="AJ279" s="103"/>
      <c r="AK279" s="103"/>
      <c r="AL279" s="103"/>
      <c r="AM279" s="103"/>
      <c r="AN279" s="103"/>
      <c r="AO279" s="103"/>
      <c r="AP279" s="103"/>
      <c r="AQ279" s="103"/>
      <c r="AR279" s="103"/>
    </row>
    <row r="280" spans="33:44" ht="12.75" customHeight="1">
      <c r="AG280" s="103"/>
      <c r="AH280" s="103"/>
      <c r="AI280" s="103"/>
      <c r="AJ280" s="103"/>
      <c r="AK280" s="103"/>
      <c r="AL280" s="103"/>
      <c r="AM280" s="103"/>
      <c r="AN280" s="103"/>
      <c r="AO280" s="103"/>
      <c r="AP280" s="103"/>
      <c r="AQ280" s="103"/>
      <c r="AR280" s="103"/>
    </row>
    <row r="281" spans="33:44" ht="12.75" customHeight="1">
      <c r="AG281" s="103"/>
      <c r="AH281" s="103"/>
      <c r="AI281" s="103"/>
      <c r="AJ281" s="103"/>
      <c r="AK281" s="103"/>
      <c r="AL281" s="103"/>
      <c r="AM281" s="103"/>
      <c r="AN281" s="103"/>
      <c r="AO281" s="103"/>
      <c r="AP281" s="103"/>
      <c r="AQ281" s="103"/>
      <c r="AR281" s="103"/>
    </row>
    <row r="282" spans="33:44" ht="12.75" customHeight="1">
      <c r="AG282" s="103"/>
      <c r="AH282" s="103"/>
      <c r="AI282" s="103"/>
      <c r="AJ282" s="103"/>
      <c r="AK282" s="103"/>
      <c r="AL282" s="103"/>
      <c r="AM282" s="103"/>
      <c r="AN282" s="103"/>
      <c r="AO282" s="103"/>
      <c r="AP282" s="103"/>
      <c r="AQ282" s="103"/>
      <c r="AR282" s="103"/>
    </row>
    <row r="283" spans="33:44" ht="12.75" customHeight="1">
      <c r="AG283" s="103"/>
      <c r="AH283" s="103"/>
      <c r="AI283" s="103"/>
      <c r="AJ283" s="103"/>
      <c r="AK283" s="103"/>
      <c r="AL283" s="103"/>
      <c r="AM283" s="103"/>
      <c r="AN283" s="103"/>
      <c r="AO283" s="103"/>
      <c r="AP283" s="103"/>
      <c r="AQ283" s="103"/>
      <c r="AR283" s="103"/>
    </row>
    <row r="284" spans="33:44" ht="12.75" customHeight="1">
      <c r="AG284" s="103"/>
      <c r="AH284" s="103"/>
      <c r="AI284" s="103"/>
      <c r="AJ284" s="103"/>
      <c r="AK284" s="103"/>
      <c r="AL284" s="103"/>
      <c r="AM284" s="103"/>
      <c r="AN284" s="103"/>
      <c r="AO284" s="103"/>
      <c r="AP284" s="103"/>
      <c r="AQ284" s="103"/>
      <c r="AR284" s="103"/>
    </row>
    <row r="285" spans="33:44" ht="12.75" customHeight="1">
      <c r="AG285" s="103"/>
      <c r="AH285" s="103"/>
      <c r="AI285" s="103"/>
      <c r="AJ285" s="103"/>
      <c r="AK285" s="103"/>
      <c r="AL285" s="103"/>
      <c r="AM285" s="103"/>
      <c r="AN285" s="103"/>
      <c r="AO285" s="103"/>
      <c r="AP285" s="103"/>
      <c r="AQ285" s="103"/>
      <c r="AR285" s="103"/>
    </row>
    <row r="286" spans="33:44" ht="12.75" customHeight="1">
      <c r="AG286" s="103"/>
      <c r="AH286" s="103"/>
      <c r="AI286" s="103"/>
      <c r="AJ286" s="103"/>
      <c r="AK286" s="103"/>
      <c r="AL286" s="103"/>
      <c r="AM286" s="103"/>
      <c r="AN286" s="103"/>
      <c r="AO286" s="103"/>
      <c r="AP286" s="103"/>
      <c r="AQ286" s="103"/>
      <c r="AR286" s="103"/>
    </row>
    <row r="287" spans="33:44" ht="12.75" customHeight="1">
      <c r="AG287" s="103"/>
      <c r="AH287" s="103"/>
      <c r="AI287" s="103"/>
      <c r="AJ287" s="103"/>
      <c r="AK287" s="103"/>
      <c r="AL287" s="103"/>
      <c r="AM287" s="103"/>
      <c r="AN287" s="103"/>
      <c r="AO287" s="103"/>
      <c r="AP287" s="103"/>
      <c r="AQ287" s="103"/>
      <c r="AR287" s="103"/>
    </row>
    <row r="288" spans="33:44" ht="12.75" customHeight="1">
      <c r="AG288" s="103"/>
      <c r="AH288" s="103"/>
      <c r="AI288" s="103"/>
      <c r="AJ288" s="103"/>
      <c r="AK288" s="103"/>
      <c r="AL288" s="103"/>
      <c r="AM288" s="103"/>
      <c r="AN288" s="103"/>
      <c r="AO288" s="103"/>
      <c r="AP288" s="103"/>
      <c r="AQ288" s="103"/>
      <c r="AR288" s="103"/>
    </row>
    <row r="289" spans="33:44" ht="12.75" customHeight="1">
      <c r="AG289" s="103"/>
      <c r="AH289" s="103"/>
      <c r="AI289" s="103"/>
      <c r="AJ289" s="103"/>
      <c r="AK289" s="103"/>
      <c r="AL289" s="103"/>
      <c r="AM289" s="103"/>
      <c r="AN289" s="103"/>
      <c r="AO289" s="103"/>
      <c r="AP289" s="103"/>
      <c r="AQ289" s="103"/>
      <c r="AR289" s="103"/>
    </row>
    <row r="290" spans="33:44" ht="12.75" customHeight="1">
      <c r="AG290" s="103"/>
      <c r="AH290" s="103"/>
      <c r="AI290" s="103"/>
      <c r="AJ290" s="103"/>
      <c r="AK290" s="103"/>
      <c r="AL290" s="103"/>
      <c r="AM290" s="103"/>
      <c r="AN290" s="103"/>
      <c r="AO290" s="103"/>
      <c r="AP290" s="103"/>
      <c r="AQ290" s="103"/>
      <c r="AR290" s="103"/>
    </row>
    <row r="291" spans="33:44" ht="12.75" customHeight="1">
      <c r="AG291" s="103"/>
      <c r="AH291" s="103"/>
      <c r="AI291" s="103"/>
      <c r="AJ291" s="103"/>
      <c r="AK291" s="103"/>
      <c r="AL291" s="103"/>
      <c r="AM291" s="103"/>
      <c r="AN291" s="103"/>
      <c r="AO291" s="103"/>
      <c r="AP291" s="103"/>
      <c r="AQ291" s="103"/>
      <c r="AR291" s="103"/>
    </row>
    <row r="292" spans="33:44" ht="12.75" customHeight="1">
      <c r="AG292" s="103"/>
      <c r="AH292" s="103"/>
      <c r="AI292" s="103"/>
      <c r="AJ292" s="103"/>
      <c r="AK292" s="103"/>
      <c r="AL292" s="103"/>
      <c r="AM292" s="103"/>
      <c r="AN292" s="103"/>
      <c r="AO292" s="103"/>
      <c r="AP292" s="103"/>
      <c r="AQ292" s="103"/>
      <c r="AR292" s="103"/>
    </row>
    <row r="293" spans="33:44" ht="12.75" customHeight="1">
      <c r="AG293" s="103"/>
      <c r="AH293" s="103"/>
      <c r="AI293" s="103"/>
      <c r="AJ293" s="103"/>
      <c r="AK293" s="103"/>
      <c r="AL293" s="103"/>
      <c r="AM293" s="103"/>
      <c r="AN293" s="103"/>
      <c r="AO293" s="103"/>
      <c r="AP293" s="103"/>
      <c r="AQ293" s="103"/>
      <c r="AR293" s="103"/>
    </row>
    <row r="294" spans="33:44" ht="12.75" customHeight="1">
      <c r="AG294" s="103"/>
      <c r="AH294" s="103"/>
      <c r="AI294" s="103"/>
      <c r="AJ294" s="103"/>
      <c r="AK294" s="103"/>
      <c r="AL294" s="103"/>
      <c r="AM294" s="103"/>
      <c r="AN294" s="103"/>
      <c r="AO294" s="103"/>
      <c r="AP294" s="103"/>
      <c r="AQ294" s="103"/>
      <c r="AR294" s="103"/>
    </row>
    <row r="295" spans="33:44" ht="12.75" customHeight="1">
      <c r="AG295" s="103"/>
      <c r="AH295" s="103"/>
      <c r="AI295" s="103"/>
      <c r="AJ295" s="103"/>
      <c r="AK295" s="103"/>
      <c r="AL295" s="103"/>
      <c r="AM295" s="103"/>
      <c r="AN295" s="103"/>
      <c r="AO295" s="103"/>
      <c r="AP295" s="103"/>
      <c r="AQ295" s="103"/>
      <c r="AR295" s="103"/>
    </row>
    <row r="296" spans="33:44" ht="12.75" customHeight="1">
      <c r="AG296" s="103"/>
      <c r="AH296" s="103"/>
      <c r="AI296" s="103"/>
      <c r="AJ296" s="103"/>
      <c r="AK296" s="103"/>
      <c r="AL296" s="103"/>
      <c r="AM296" s="103"/>
      <c r="AN296" s="103"/>
      <c r="AO296" s="103"/>
      <c r="AP296" s="103"/>
      <c r="AQ296" s="103"/>
      <c r="AR296" s="103"/>
    </row>
    <row r="297" spans="33:44" ht="12.75" customHeight="1">
      <c r="AG297" s="103"/>
      <c r="AH297" s="103"/>
      <c r="AI297" s="103"/>
      <c r="AJ297" s="103"/>
      <c r="AK297" s="103"/>
      <c r="AL297" s="103"/>
      <c r="AM297" s="103"/>
      <c r="AN297" s="103"/>
      <c r="AO297" s="103"/>
      <c r="AP297" s="103"/>
      <c r="AQ297" s="103"/>
      <c r="AR297" s="103"/>
    </row>
    <row r="298" spans="33:44" ht="12.75" customHeight="1">
      <c r="AG298" s="103"/>
      <c r="AH298" s="103"/>
      <c r="AI298" s="103"/>
      <c r="AJ298" s="103"/>
      <c r="AK298" s="103"/>
      <c r="AL298" s="103"/>
      <c r="AM298" s="103"/>
      <c r="AN298" s="103"/>
      <c r="AO298" s="103"/>
      <c r="AP298" s="103"/>
      <c r="AQ298" s="103"/>
      <c r="AR298" s="103"/>
    </row>
    <row r="299" spans="33:44" ht="12.75" customHeight="1">
      <c r="AG299" s="103"/>
      <c r="AH299" s="103"/>
      <c r="AI299" s="103"/>
      <c r="AJ299" s="103"/>
      <c r="AK299" s="103"/>
      <c r="AL299" s="103"/>
      <c r="AM299" s="103"/>
      <c r="AN299" s="103"/>
      <c r="AO299" s="103"/>
      <c r="AP299" s="103"/>
      <c r="AQ299" s="103"/>
      <c r="AR299" s="103"/>
    </row>
    <row r="300" spans="33:44" ht="12.75" customHeight="1">
      <c r="AG300" s="103"/>
      <c r="AH300" s="103"/>
      <c r="AI300" s="103"/>
      <c r="AJ300" s="103"/>
      <c r="AK300" s="103"/>
      <c r="AL300" s="103"/>
      <c r="AM300" s="103"/>
      <c r="AN300" s="103"/>
      <c r="AO300" s="103"/>
      <c r="AP300" s="103"/>
      <c r="AQ300" s="103"/>
      <c r="AR300" s="103"/>
    </row>
    <row r="301" spans="33:44" ht="12.75" customHeight="1">
      <c r="AG301" s="103"/>
      <c r="AH301" s="103"/>
      <c r="AI301" s="103"/>
      <c r="AJ301" s="103"/>
      <c r="AK301" s="103"/>
      <c r="AL301" s="103"/>
      <c r="AM301" s="103"/>
      <c r="AN301" s="103"/>
      <c r="AO301" s="103"/>
      <c r="AP301" s="103"/>
      <c r="AQ301" s="103"/>
      <c r="AR301" s="103"/>
    </row>
    <row r="302" spans="33:44" ht="12.75" customHeight="1">
      <c r="AG302" s="103"/>
      <c r="AH302" s="103"/>
      <c r="AI302" s="103"/>
      <c r="AJ302" s="103"/>
      <c r="AK302" s="103"/>
      <c r="AL302" s="103"/>
      <c r="AM302" s="103"/>
      <c r="AN302" s="103"/>
      <c r="AO302" s="103"/>
      <c r="AP302" s="103"/>
      <c r="AQ302" s="103"/>
      <c r="AR302" s="103"/>
    </row>
    <row r="303" spans="33:44" ht="12.75" customHeight="1">
      <c r="AG303" s="103"/>
      <c r="AH303" s="103"/>
      <c r="AI303" s="103"/>
      <c r="AJ303" s="103"/>
      <c r="AK303" s="103"/>
      <c r="AL303" s="103"/>
      <c r="AM303" s="103"/>
      <c r="AN303" s="103"/>
      <c r="AO303" s="103"/>
      <c r="AP303" s="103"/>
      <c r="AQ303" s="103"/>
      <c r="AR303" s="103"/>
    </row>
    <row r="304" spans="33:44" ht="12.75" customHeight="1">
      <c r="AG304" s="103"/>
      <c r="AH304" s="103"/>
      <c r="AI304" s="103"/>
      <c r="AJ304" s="103"/>
      <c r="AK304" s="103"/>
      <c r="AL304" s="103"/>
      <c r="AM304" s="103"/>
      <c r="AN304" s="103"/>
      <c r="AO304" s="103"/>
      <c r="AP304" s="103"/>
      <c r="AQ304" s="103"/>
      <c r="AR304" s="103"/>
    </row>
    <row r="305" spans="33:44" ht="12.75" customHeight="1">
      <c r="AG305" s="103"/>
      <c r="AH305" s="103"/>
      <c r="AI305" s="103"/>
      <c r="AJ305" s="103"/>
      <c r="AK305" s="103"/>
      <c r="AL305" s="103"/>
      <c r="AM305" s="103"/>
      <c r="AN305" s="103"/>
      <c r="AO305" s="103"/>
      <c r="AP305" s="103"/>
      <c r="AQ305" s="103"/>
      <c r="AR305" s="103"/>
    </row>
    <row r="306" spans="33:44" ht="12.75" customHeight="1">
      <c r="AG306" s="103"/>
      <c r="AH306" s="103"/>
      <c r="AI306" s="103"/>
      <c r="AJ306" s="103"/>
      <c r="AK306" s="103"/>
      <c r="AL306" s="103"/>
      <c r="AM306" s="103"/>
      <c r="AN306" s="103"/>
      <c r="AO306" s="103"/>
      <c r="AP306" s="103"/>
      <c r="AQ306" s="103"/>
      <c r="AR306" s="103"/>
    </row>
    <row r="307" spans="33:44" ht="12.75" customHeight="1">
      <c r="AG307" s="103"/>
      <c r="AH307" s="103"/>
      <c r="AI307" s="103"/>
      <c r="AJ307" s="103"/>
      <c r="AK307" s="103"/>
      <c r="AL307" s="103"/>
      <c r="AM307" s="103"/>
      <c r="AN307" s="103"/>
      <c r="AO307" s="103"/>
      <c r="AP307" s="103"/>
      <c r="AQ307" s="103"/>
      <c r="AR307" s="103"/>
    </row>
    <row r="308" spans="33:44" ht="12.75" customHeight="1">
      <c r="AG308" s="103"/>
      <c r="AH308" s="103"/>
      <c r="AI308" s="103"/>
      <c r="AJ308" s="103"/>
      <c r="AK308" s="103"/>
      <c r="AL308" s="103"/>
      <c r="AM308" s="103"/>
      <c r="AN308" s="103"/>
      <c r="AO308" s="103"/>
      <c r="AP308" s="103"/>
      <c r="AQ308" s="103"/>
      <c r="AR308" s="103"/>
    </row>
    <row r="309" spans="33:44" ht="12.75" customHeight="1">
      <c r="AG309" s="103"/>
      <c r="AH309" s="103"/>
      <c r="AI309" s="103"/>
      <c r="AJ309" s="103"/>
      <c r="AK309" s="103"/>
      <c r="AL309" s="103"/>
      <c r="AM309" s="103"/>
      <c r="AN309" s="103"/>
      <c r="AO309" s="103"/>
      <c r="AP309" s="103"/>
      <c r="AQ309" s="103"/>
      <c r="AR309" s="103"/>
    </row>
    <row r="310" spans="33:44" ht="12.75" customHeight="1">
      <c r="AG310" s="103"/>
      <c r="AH310" s="103"/>
      <c r="AI310" s="103"/>
      <c r="AJ310" s="103"/>
      <c r="AK310" s="103"/>
      <c r="AL310" s="103"/>
      <c r="AM310" s="103"/>
      <c r="AN310" s="103"/>
      <c r="AO310" s="103"/>
      <c r="AP310" s="103"/>
      <c r="AQ310" s="103"/>
      <c r="AR310" s="103"/>
    </row>
    <row r="311" spans="33:44" ht="12.75" customHeight="1">
      <c r="AG311" s="103"/>
      <c r="AH311" s="103"/>
      <c r="AI311" s="103"/>
      <c r="AJ311" s="103"/>
      <c r="AK311" s="103"/>
      <c r="AL311" s="103"/>
      <c r="AM311" s="103"/>
      <c r="AN311" s="103"/>
      <c r="AO311" s="103"/>
      <c r="AP311" s="103"/>
      <c r="AQ311" s="103"/>
      <c r="AR311" s="103"/>
    </row>
    <row r="312" spans="33:44" ht="12.75" customHeight="1">
      <c r="AG312" s="103"/>
      <c r="AH312" s="103"/>
      <c r="AI312" s="103"/>
      <c r="AJ312" s="103"/>
      <c r="AK312" s="103"/>
      <c r="AL312" s="103"/>
      <c r="AM312" s="103"/>
      <c r="AN312" s="103"/>
      <c r="AO312" s="103"/>
      <c r="AP312" s="103"/>
      <c r="AQ312" s="103"/>
      <c r="AR312" s="103"/>
    </row>
    <row r="313" spans="33:44" ht="12.75" customHeight="1">
      <c r="AG313" s="103"/>
      <c r="AH313" s="103"/>
      <c r="AI313" s="103"/>
      <c r="AJ313" s="103"/>
      <c r="AK313" s="103"/>
      <c r="AL313" s="103"/>
      <c r="AM313" s="103"/>
      <c r="AN313" s="103"/>
      <c r="AO313" s="103"/>
      <c r="AP313" s="103"/>
      <c r="AQ313" s="103"/>
      <c r="AR313" s="103"/>
    </row>
    <row r="314" spans="33:44" ht="12.75" customHeight="1">
      <c r="AG314" s="103"/>
      <c r="AH314" s="103"/>
      <c r="AI314" s="103"/>
      <c r="AJ314" s="103"/>
      <c r="AK314" s="103"/>
      <c r="AL314" s="103"/>
      <c r="AM314" s="103"/>
      <c r="AN314" s="103"/>
      <c r="AO314" s="103"/>
      <c r="AP314" s="103"/>
      <c r="AQ314" s="103"/>
      <c r="AR314" s="103"/>
    </row>
    <row r="315" spans="33:44" ht="12.75" customHeight="1">
      <c r="AG315" s="103"/>
      <c r="AH315" s="103"/>
      <c r="AI315" s="103"/>
      <c r="AJ315" s="103"/>
      <c r="AK315" s="103"/>
      <c r="AL315" s="103"/>
      <c r="AM315" s="103"/>
      <c r="AN315" s="103"/>
      <c r="AO315" s="103"/>
      <c r="AP315" s="103"/>
      <c r="AQ315" s="103"/>
      <c r="AR315" s="103"/>
    </row>
    <row r="316" spans="33:44" ht="12.75" customHeight="1">
      <c r="AG316" s="103"/>
      <c r="AH316" s="103"/>
      <c r="AI316" s="103"/>
      <c r="AJ316" s="103"/>
      <c r="AK316" s="103"/>
      <c r="AL316" s="103"/>
      <c r="AM316" s="103"/>
      <c r="AN316" s="103"/>
      <c r="AO316" s="103"/>
      <c r="AP316" s="103"/>
      <c r="AQ316" s="103"/>
      <c r="AR316" s="103"/>
    </row>
    <row r="317" spans="33:44" ht="12.75" customHeight="1">
      <c r="AG317" s="103"/>
      <c r="AH317" s="103"/>
      <c r="AI317" s="103"/>
      <c r="AJ317" s="103"/>
      <c r="AK317" s="103"/>
      <c r="AL317" s="103"/>
      <c r="AM317" s="103"/>
      <c r="AN317" s="103"/>
      <c r="AO317" s="103"/>
      <c r="AP317" s="103"/>
      <c r="AQ317" s="103"/>
      <c r="AR317" s="103"/>
    </row>
    <row r="318" spans="33:44" ht="12.75" customHeight="1">
      <c r="AG318" s="103"/>
      <c r="AH318" s="103"/>
      <c r="AI318" s="103"/>
      <c r="AJ318" s="103"/>
      <c r="AK318" s="103"/>
      <c r="AL318" s="103"/>
      <c r="AM318" s="103"/>
      <c r="AN318" s="103"/>
      <c r="AO318" s="103"/>
      <c r="AP318" s="103"/>
      <c r="AQ318" s="103"/>
      <c r="AR318" s="103"/>
    </row>
    <row r="319" spans="33:44" ht="12.75" customHeight="1">
      <c r="AG319" s="103"/>
      <c r="AH319" s="103"/>
      <c r="AI319" s="103"/>
      <c r="AJ319" s="103"/>
      <c r="AK319" s="103"/>
      <c r="AL319" s="103"/>
      <c r="AM319" s="103"/>
      <c r="AN319" s="103"/>
      <c r="AO319" s="103"/>
      <c r="AP319" s="103"/>
      <c r="AQ319" s="103"/>
      <c r="AR319" s="103"/>
    </row>
    <row r="320" spans="33:44" ht="12.75" customHeight="1">
      <c r="AG320" s="103"/>
      <c r="AH320" s="103"/>
      <c r="AI320" s="103"/>
      <c r="AJ320" s="103"/>
      <c r="AK320" s="103"/>
      <c r="AL320" s="103"/>
      <c r="AM320" s="103"/>
      <c r="AN320" s="103"/>
      <c r="AO320" s="103"/>
      <c r="AP320" s="103"/>
      <c r="AQ320" s="103"/>
      <c r="AR320" s="103"/>
    </row>
    <row r="321" spans="33:44" ht="12.75" customHeight="1">
      <c r="AG321" s="103"/>
      <c r="AH321" s="103"/>
      <c r="AI321" s="103"/>
      <c r="AJ321" s="103"/>
      <c r="AK321" s="103"/>
      <c r="AL321" s="103"/>
      <c r="AM321" s="103"/>
      <c r="AN321" s="103"/>
      <c r="AO321" s="103"/>
      <c r="AP321" s="103"/>
      <c r="AQ321" s="103"/>
      <c r="AR321" s="103"/>
    </row>
    <row r="322" spans="33:44" ht="12.75" customHeight="1">
      <c r="AG322" s="103"/>
      <c r="AH322" s="103"/>
      <c r="AI322" s="103"/>
      <c r="AJ322" s="103"/>
      <c r="AK322" s="103"/>
      <c r="AL322" s="103"/>
      <c r="AM322" s="103"/>
      <c r="AN322" s="103"/>
      <c r="AO322" s="103"/>
      <c r="AP322" s="103"/>
      <c r="AQ322" s="103"/>
      <c r="AR322" s="103"/>
    </row>
    <row r="323" spans="33:44" ht="12.75" customHeight="1">
      <c r="AG323" s="103"/>
      <c r="AH323" s="103"/>
      <c r="AI323" s="103"/>
      <c r="AJ323" s="103"/>
      <c r="AK323" s="103"/>
      <c r="AL323" s="103"/>
      <c r="AM323" s="103"/>
      <c r="AN323" s="103"/>
      <c r="AO323" s="103"/>
      <c r="AP323" s="103"/>
      <c r="AQ323" s="103"/>
      <c r="AR323" s="103"/>
    </row>
    <row r="324" spans="33:44" ht="12.75" customHeight="1">
      <c r="AG324" s="103"/>
      <c r="AH324" s="103"/>
      <c r="AI324" s="103"/>
      <c r="AJ324" s="103"/>
      <c r="AK324" s="103"/>
      <c r="AL324" s="103"/>
      <c r="AM324" s="103"/>
      <c r="AN324" s="103"/>
      <c r="AO324" s="103"/>
      <c r="AP324" s="103"/>
      <c r="AQ324" s="103"/>
      <c r="AR324" s="103"/>
    </row>
    <row r="325" spans="33:44" ht="12.75" customHeight="1">
      <c r="AG325" s="103"/>
      <c r="AH325" s="103"/>
      <c r="AI325" s="103"/>
      <c r="AJ325" s="103"/>
      <c r="AK325" s="103"/>
      <c r="AL325" s="103"/>
      <c r="AM325" s="103"/>
      <c r="AN325" s="103"/>
      <c r="AO325" s="103"/>
      <c r="AP325" s="103"/>
      <c r="AQ325" s="103"/>
      <c r="AR325" s="103"/>
    </row>
    <row r="326" spans="33:44" ht="12.75" customHeight="1">
      <c r="AG326" s="103"/>
      <c r="AH326" s="103"/>
      <c r="AI326" s="103"/>
      <c r="AJ326" s="103"/>
      <c r="AK326" s="103"/>
      <c r="AL326" s="103"/>
      <c r="AM326" s="103"/>
      <c r="AN326" s="103"/>
      <c r="AO326" s="103"/>
      <c r="AP326" s="103"/>
      <c r="AQ326" s="103"/>
      <c r="AR326" s="103"/>
    </row>
    <row r="327" spans="33:44" ht="12.75" customHeight="1">
      <c r="AG327" s="103"/>
      <c r="AH327" s="103"/>
      <c r="AI327" s="103"/>
      <c r="AJ327" s="103"/>
      <c r="AK327" s="103"/>
      <c r="AL327" s="103"/>
      <c r="AM327" s="103"/>
      <c r="AN327" s="103"/>
      <c r="AO327" s="103"/>
      <c r="AP327" s="103"/>
      <c r="AQ327" s="103"/>
      <c r="AR327" s="103"/>
    </row>
    <row r="328" spans="33:44" ht="12.75" customHeight="1">
      <c r="AG328" s="103"/>
      <c r="AH328" s="103"/>
      <c r="AI328" s="103"/>
      <c r="AJ328" s="103"/>
      <c r="AK328" s="103"/>
      <c r="AL328" s="103"/>
      <c r="AM328" s="103"/>
      <c r="AN328" s="103"/>
      <c r="AO328" s="103"/>
      <c r="AP328" s="103"/>
      <c r="AQ328" s="103"/>
      <c r="AR328" s="103"/>
    </row>
    <row r="329" spans="33:44" ht="12.75" customHeight="1">
      <c r="AG329" s="103"/>
      <c r="AH329" s="103"/>
      <c r="AI329" s="103"/>
      <c r="AJ329" s="103"/>
      <c r="AK329" s="103"/>
      <c r="AL329" s="103"/>
      <c r="AM329" s="103"/>
      <c r="AN329" s="103"/>
      <c r="AO329" s="103"/>
      <c r="AP329" s="103"/>
      <c r="AQ329" s="103"/>
      <c r="AR329" s="103"/>
    </row>
    <row r="330" spans="33:44" ht="12.75" customHeight="1">
      <c r="AG330" s="103"/>
      <c r="AH330" s="103"/>
      <c r="AI330" s="103"/>
      <c r="AJ330" s="103"/>
      <c r="AK330" s="103"/>
      <c r="AL330" s="103"/>
      <c r="AM330" s="103"/>
      <c r="AN330" s="103"/>
      <c r="AO330" s="103"/>
      <c r="AP330" s="103"/>
      <c r="AQ330" s="103"/>
      <c r="AR330" s="103"/>
    </row>
    <row r="331" spans="33:44" ht="12.75" customHeight="1">
      <c r="AG331" s="103"/>
      <c r="AH331" s="103"/>
      <c r="AI331" s="103"/>
      <c r="AJ331" s="103"/>
      <c r="AK331" s="103"/>
      <c r="AL331" s="103"/>
      <c r="AM331" s="103"/>
      <c r="AN331" s="103"/>
      <c r="AO331" s="103"/>
      <c r="AP331" s="103"/>
      <c r="AQ331" s="103"/>
      <c r="AR331" s="103"/>
    </row>
    <row r="332" spans="33:44" ht="12.75" customHeight="1">
      <c r="AG332" s="103"/>
      <c r="AH332" s="103"/>
      <c r="AI332" s="103"/>
      <c r="AJ332" s="103"/>
      <c r="AK332" s="103"/>
      <c r="AL332" s="103"/>
      <c r="AM332" s="103"/>
      <c r="AN332" s="103"/>
      <c r="AO332" s="103"/>
      <c r="AP332" s="103"/>
      <c r="AQ332" s="103"/>
      <c r="AR332" s="103"/>
    </row>
    <row r="333" spans="33:44" ht="12.75" customHeight="1">
      <c r="AG333" s="103"/>
      <c r="AH333" s="103"/>
      <c r="AI333" s="103"/>
      <c r="AJ333" s="103"/>
      <c r="AK333" s="103"/>
      <c r="AL333" s="103"/>
      <c r="AM333" s="103"/>
      <c r="AN333" s="103"/>
      <c r="AO333" s="103"/>
      <c r="AP333" s="103"/>
      <c r="AQ333" s="103"/>
      <c r="AR333" s="103"/>
    </row>
    <row r="334" spans="33:44" ht="12.75" customHeight="1">
      <c r="AG334" s="103"/>
      <c r="AH334" s="103"/>
      <c r="AI334" s="103"/>
      <c r="AJ334" s="103"/>
      <c r="AK334" s="103"/>
      <c r="AL334" s="103"/>
      <c r="AM334" s="103"/>
      <c r="AN334" s="103"/>
      <c r="AO334" s="103"/>
      <c r="AP334" s="103"/>
      <c r="AQ334" s="103"/>
      <c r="AR334" s="103"/>
    </row>
    <row r="335" spans="33:44" ht="12.75" customHeight="1">
      <c r="AG335" s="103"/>
      <c r="AH335" s="103"/>
      <c r="AI335" s="103"/>
      <c r="AJ335" s="103"/>
      <c r="AK335" s="103"/>
      <c r="AL335" s="103"/>
      <c r="AM335" s="103"/>
      <c r="AN335" s="103"/>
      <c r="AO335" s="103"/>
      <c r="AP335" s="103"/>
      <c r="AQ335" s="103"/>
      <c r="AR335" s="103"/>
    </row>
    <row r="336" spans="33:44" ht="12.75" customHeight="1">
      <c r="AG336" s="103"/>
      <c r="AH336" s="103"/>
      <c r="AI336" s="103"/>
      <c r="AJ336" s="103"/>
      <c r="AK336" s="103"/>
      <c r="AL336" s="103"/>
      <c r="AM336" s="103"/>
      <c r="AN336" s="103"/>
      <c r="AO336" s="103"/>
      <c r="AP336" s="103"/>
      <c r="AQ336" s="103"/>
      <c r="AR336" s="103"/>
    </row>
    <row r="337" spans="33:44" ht="12.75" customHeight="1">
      <c r="AG337" s="103"/>
      <c r="AH337" s="103"/>
      <c r="AI337" s="103"/>
      <c r="AJ337" s="103"/>
      <c r="AK337" s="103"/>
      <c r="AL337" s="103"/>
      <c r="AM337" s="103"/>
      <c r="AN337" s="103"/>
      <c r="AO337" s="103"/>
      <c r="AP337" s="103"/>
      <c r="AQ337" s="103"/>
      <c r="AR337" s="103"/>
    </row>
    <row r="338" spans="33:44" ht="12.75" customHeight="1">
      <c r="AG338" s="103"/>
      <c r="AH338" s="103"/>
      <c r="AI338" s="103"/>
      <c r="AJ338" s="103"/>
      <c r="AK338" s="103"/>
      <c r="AL338" s="103"/>
      <c r="AM338" s="103"/>
      <c r="AN338" s="103"/>
      <c r="AO338" s="103"/>
      <c r="AP338" s="103"/>
      <c r="AQ338" s="103"/>
      <c r="AR338" s="103"/>
    </row>
    <row r="339" spans="33:44" ht="12.75" customHeight="1">
      <c r="AG339" s="103"/>
      <c r="AH339" s="103"/>
      <c r="AI339" s="103"/>
      <c r="AJ339" s="103"/>
      <c r="AK339" s="103"/>
      <c r="AL339" s="103"/>
      <c r="AM339" s="103"/>
      <c r="AN339" s="103"/>
      <c r="AO339" s="103"/>
      <c r="AP339" s="103"/>
      <c r="AQ339" s="103"/>
      <c r="AR339" s="103"/>
    </row>
    <row r="340" spans="33:44" ht="12.75" customHeight="1">
      <c r="AG340" s="103"/>
      <c r="AH340" s="103"/>
      <c r="AI340" s="103"/>
      <c r="AJ340" s="103"/>
      <c r="AK340" s="103"/>
      <c r="AL340" s="103"/>
      <c r="AM340" s="103"/>
      <c r="AN340" s="103"/>
      <c r="AO340" s="103"/>
      <c r="AP340" s="103"/>
      <c r="AQ340" s="103"/>
      <c r="AR340" s="103"/>
    </row>
    <row r="341" spans="33:44" ht="12.75" customHeight="1">
      <c r="AG341" s="103"/>
      <c r="AH341" s="103"/>
      <c r="AI341" s="103"/>
      <c r="AJ341" s="103"/>
      <c r="AK341" s="103"/>
      <c r="AL341" s="103"/>
      <c r="AM341" s="103"/>
      <c r="AN341" s="103"/>
      <c r="AO341" s="103"/>
      <c r="AP341" s="103"/>
      <c r="AQ341" s="103"/>
      <c r="AR341" s="103"/>
    </row>
    <row r="342" spans="33:44" ht="12.75" customHeight="1">
      <c r="AG342" s="103"/>
      <c r="AH342" s="103"/>
      <c r="AI342" s="103"/>
      <c r="AJ342" s="103"/>
      <c r="AK342" s="103"/>
      <c r="AL342" s="103"/>
      <c r="AM342" s="103"/>
      <c r="AN342" s="103"/>
      <c r="AO342" s="103"/>
      <c r="AP342" s="103"/>
      <c r="AQ342" s="103"/>
      <c r="AR342" s="103"/>
    </row>
    <row r="343" spans="33:44" ht="12.75" customHeight="1">
      <c r="AG343" s="103"/>
      <c r="AH343" s="103"/>
      <c r="AI343" s="103"/>
      <c r="AJ343" s="103"/>
      <c r="AK343" s="103"/>
      <c r="AL343" s="103"/>
      <c r="AM343" s="103"/>
      <c r="AN343" s="103"/>
      <c r="AO343" s="103"/>
      <c r="AP343" s="103"/>
      <c r="AQ343" s="103"/>
      <c r="AR343" s="103"/>
    </row>
    <row r="344" spans="33:44" ht="12.75" customHeight="1">
      <c r="AG344" s="103"/>
      <c r="AH344" s="103"/>
      <c r="AI344" s="103"/>
      <c r="AJ344" s="103"/>
      <c r="AK344" s="103"/>
      <c r="AL344" s="103"/>
      <c r="AM344" s="103"/>
      <c r="AN344" s="103"/>
      <c r="AO344" s="103"/>
      <c r="AP344" s="103"/>
      <c r="AQ344" s="103"/>
      <c r="AR344" s="103"/>
    </row>
    <row r="345" spans="33:44" ht="12.75" customHeight="1">
      <c r="AG345" s="103"/>
      <c r="AH345" s="103"/>
      <c r="AI345" s="103"/>
      <c r="AJ345" s="103"/>
      <c r="AK345" s="103"/>
      <c r="AL345" s="103"/>
      <c r="AM345" s="103"/>
      <c r="AN345" s="103"/>
      <c r="AO345" s="103"/>
      <c r="AP345" s="103"/>
      <c r="AQ345" s="103"/>
      <c r="AR345" s="103"/>
    </row>
    <row r="346" spans="33:44" ht="12.75" customHeight="1">
      <c r="AG346" s="103"/>
      <c r="AH346" s="103"/>
      <c r="AI346" s="103"/>
      <c r="AJ346" s="103"/>
      <c r="AK346" s="103"/>
      <c r="AL346" s="103"/>
      <c r="AM346" s="103"/>
      <c r="AN346" s="103"/>
      <c r="AO346" s="103"/>
      <c r="AP346" s="103"/>
      <c r="AQ346" s="103"/>
      <c r="AR346" s="103"/>
    </row>
    <row r="347" spans="33:44" ht="12.75" customHeight="1">
      <c r="AG347" s="103"/>
      <c r="AH347" s="103"/>
      <c r="AI347" s="103"/>
      <c r="AJ347" s="103"/>
      <c r="AK347" s="103"/>
      <c r="AL347" s="103"/>
      <c r="AM347" s="103"/>
      <c r="AN347" s="103"/>
      <c r="AO347" s="103"/>
      <c r="AP347" s="103"/>
      <c r="AQ347" s="103"/>
      <c r="AR347" s="103"/>
    </row>
    <row r="348" spans="33:44" ht="12.75" customHeight="1">
      <c r="AG348" s="103"/>
      <c r="AH348" s="103"/>
      <c r="AI348" s="103"/>
      <c r="AJ348" s="103"/>
      <c r="AK348" s="103"/>
      <c r="AL348" s="103"/>
      <c r="AM348" s="103"/>
      <c r="AN348" s="103"/>
      <c r="AO348" s="103"/>
      <c r="AP348" s="103"/>
      <c r="AQ348" s="103"/>
      <c r="AR348" s="103"/>
    </row>
    <row r="349" spans="33:44" ht="12.75" customHeight="1">
      <c r="AG349" s="103"/>
      <c r="AH349" s="103"/>
      <c r="AI349" s="103"/>
      <c r="AJ349" s="103"/>
      <c r="AK349" s="103"/>
      <c r="AL349" s="103"/>
      <c r="AM349" s="103"/>
      <c r="AN349" s="103"/>
      <c r="AO349" s="103"/>
      <c r="AP349" s="103"/>
      <c r="AQ349" s="103"/>
      <c r="AR349" s="103"/>
    </row>
    <row r="350" spans="33:44" ht="12.75" customHeight="1">
      <c r="AG350" s="103"/>
      <c r="AH350" s="103"/>
      <c r="AI350" s="103"/>
      <c r="AJ350" s="103"/>
      <c r="AK350" s="103"/>
      <c r="AL350" s="103"/>
      <c r="AM350" s="103"/>
      <c r="AN350" s="103"/>
      <c r="AO350" s="103"/>
      <c r="AP350" s="103"/>
      <c r="AQ350" s="103"/>
      <c r="AR350" s="103"/>
    </row>
    <row r="351" spans="33:44" ht="12.75" customHeight="1">
      <c r="AG351" s="103"/>
      <c r="AH351" s="103"/>
      <c r="AI351" s="103"/>
      <c r="AJ351" s="103"/>
      <c r="AK351" s="103"/>
      <c r="AL351" s="103"/>
      <c r="AM351" s="103"/>
      <c r="AN351" s="103"/>
      <c r="AO351" s="103"/>
      <c r="AP351" s="103"/>
      <c r="AQ351" s="103"/>
      <c r="AR351" s="103"/>
    </row>
    <row r="352" spans="33:44" ht="12.75" customHeight="1">
      <c r="AG352" s="103"/>
      <c r="AH352" s="103"/>
      <c r="AI352" s="103"/>
      <c r="AJ352" s="103"/>
      <c r="AK352" s="103"/>
      <c r="AL352" s="103"/>
      <c r="AM352" s="103"/>
      <c r="AN352" s="103"/>
      <c r="AO352" s="103"/>
      <c r="AP352" s="103"/>
      <c r="AQ352" s="103"/>
      <c r="AR352" s="103"/>
    </row>
    <row r="353" spans="33:44" ht="12.75" customHeight="1">
      <c r="AG353" s="103"/>
      <c r="AH353" s="103"/>
      <c r="AI353" s="103"/>
      <c r="AJ353" s="103"/>
      <c r="AK353" s="103"/>
      <c r="AL353" s="103"/>
      <c r="AM353" s="103"/>
      <c r="AN353" s="103"/>
      <c r="AO353" s="103"/>
      <c r="AP353" s="103"/>
      <c r="AQ353" s="103"/>
      <c r="AR353" s="103"/>
    </row>
    <row r="354" spans="33:44" ht="12.75" customHeight="1">
      <c r="AG354" s="103"/>
      <c r="AH354" s="103"/>
      <c r="AI354" s="103"/>
      <c r="AJ354" s="103"/>
      <c r="AK354" s="103"/>
      <c r="AL354" s="103"/>
      <c r="AM354" s="103"/>
      <c r="AN354" s="103"/>
      <c r="AO354" s="103"/>
      <c r="AP354" s="103"/>
      <c r="AQ354" s="103"/>
      <c r="AR354" s="103"/>
    </row>
    <row r="355" spans="33:44" ht="12.75" customHeight="1">
      <c r="AG355" s="103"/>
      <c r="AH355" s="103"/>
      <c r="AI355" s="103"/>
      <c r="AJ355" s="103"/>
      <c r="AK355" s="103"/>
      <c r="AL355" s="103"/>
      <c r="AM355" s="103"/>
      <c r="AN355" s="103"/>
      <c r="AO355" s="103"/>
      <c r="AP355" s="103"/>
      <c r="AQ355" s="103"/>
      <c r="AR355" s="103"/>
    </row>
    <row r="356" spans="33:44" ht="12.75" customHeight="1">
      <c r="AG356" s="103"/>
      <c r="AH356" s="103"/>
      <c r="AI356" s="103"/>
      <c r="AJ356" s="103"/>
      <c r="AK356" s="103"/>
      <c r="AL356" s="103"/>
      <c r="AM356" s="103"/>
      <c r="AN356" s="103"/>
      <c r="AO356" s="103"/>
      <c r="AP356" s="103"/>
      <c r="AQ356" s="103"/>
      <c r="AR356" s="103"/>
    </row>
    <row r="357" spans="33:44" ht="12.75" customHeight="1">
      <c r="AG357" s="103"/>
      <c r="AH357" s="103"/>
      <c r="AI357" s="103"/>
      <c r="AJ357" s="103"/>
      <c r="AK357" s="103"/>
      <c r="AL357" s="103"/>
      <c r="AM357" s="103"/>
      <c r="AN357" s="103"/>
      <c r="AO357" s="103"/>
      <c r="AP357" s="103"/>
      <c r="AQ357" s="103"/>
      <c r="AR357" s="103"/>
    </row>
    <row r="358" spans="33:44" ht="12.75" customHeight="1">
      <c r="AG358" s="103"/>
      <c r="AH358" s="103"/>
      <c r="AI358" s="103"/>
      <c r="AJ358" s="103"/>
      <c r="AK358" s="103"/>
      <c r="AL358" s="103"/>
      <c r="AM358" s="103"/>
      <c r="AN358" s="103"/>
      <c r="AO358" s="103"/>
      <c r="AP358" s="103"/>
      <c r="AQ358" s="103"/>
      <c r="AR358" s="103"/>
    </row>
    <row r="359" spans="33:44" ht="12.75" customHeight="1">
      <c r="AG359" s="103"/>
      <c r="AH359" s="103"/>
      <c r="AI359" s="103"/>
      <c r="AJ359" s="103"/>
      <c r="AK359" s="103"/>
      <c r="AL359" s="103"/>
      <c r="AM359" s="103"/>
      <c r="AN359" s="103"/>
      <c r="AO359" s="103"/>
      <c r="AP359" s="103"/>
      <c r="AQ359" s="103"/>
      <c r="AR359" s="103"/>
    </row>
    <row r="360" spans="33:44" ht="12.75" customHeight="1">
      <c r="AG360" s="103"/>
      <c r="AH360" s="103"/>
      <c r="AI360" s="103"/>
      <c r="AJ360" s="103"/>
      <c r="AK360" s="103"/>
      <c r="AL360" s="103"/>
      <c r="AM360" s="103"/>
      <c r="AN360" s="103"/>
      <c r="AO360" s="103"/>
      <c r="AP360" s="103"/>
      <c r="AQ360" s="103"/>
      <c r="AR360" s="103"/>
    </row>
    <row r="361" spans="33:44" ht="12.75" customHeight="1">
      <c r="AG361" s="103"/>
      <c r="AH361" s="103"/>
      <c r="AI361" s="103"/>
      <c r="AJ361" s="103"/>
      <c r="AK361" s="103"/>
      <c r="AL361" s="103"/>
      <c r="AM361" s="103"/>
      <c r="AN361" s="103"/>
      <c r="AO361" s="103"/>
      <c r="AP361" s="103"/>
      <c r="AQ361" s="103"/>
      <c r="AR361" s="103"/>
    </row>
    <row r="362" spans="33:44" ht="12.75" customHeight="1">
      <c r="AG362" s="103"/>
      <c r="AH362" s="103"/>
      <c r="AI362" s="103"/>
      <c r="AJ362" s="103"/>
      <c r="AK362" s="103"/>
      <c r="AL362" s="103"/>
      <c r="AM362" s="103"/>
      <c r="AN362" s="103"/>
      <c r="AO362" s="103"/>
      <c r="AP362" s="103"/>
      <c r="AQ362" s="103"/>
      <c r="AR362" s="103"/>
    </row>
    <row r="363" spans="33:44" ht="12.75" customHeight="1">
      <c r="AG363" s="103"/>
      <c r="AH363" s="103"/>
      <c r="AI363" s="103"/>
      <c r="AJ363" s="103"/>
      <c r="AK363" s="103"/>
      <c r="AL363" s="103"/>
      <c r="AM363" s="103"/>
      <c r="AN363" s="103"/>
      <c r="AO363" s="103"/>
      <c r="AP363" s="103"/>
      <c r="AQ363" s="103"/>
      <c r="AR363" s="103"/>
    </row>
    <row r="364" spans="33:44" ht="12.75" customHeight="1">
      <c r="AG364" s="103"/>
      <c r="AH364" s="103"/>
      <c r="AI364" s="103"/>
      <c r="AJ364" s="103"/>
      <c r="AK364" s="103"/>
      <c r="AL364" s="103"/>
      <c r="AM364" s="103"/>
      <c r="AN364" s="103"/>
      <c r="AO364" s="103"/>
      <c r="AP364" s="103"/>
      <c r="AQ364" s="103"/>
      <c r="AR364" s="103"/>
    </row>
    <row r="365" spans="33:44" ht="12.75" customHeight="1">
      <c r="AG365" s="103"/>
      <c r="AH365" s="103"/>
      <c r="AI365" s="103"/>
      <c r="AJ365" s="103"/>
      <c r="AK365" s="103"/>
      <c r="AL365" s="103"/>
      <c r="AM365" s="103"/>
      <c r="AN365" s="103"/>
      <c r="AO365" s="103"/>
      <c r="AP365" s="103"/>
      <c r="AQ365" s="103"/>
      <c r="AR365" s="103"/>
    </row>
    <row r="366" spans="33:44" ht="12.75" customHeight="1">
      <c r="AG366" s="103"/>
      <c r="AH366" s="103"/>
      <c r="AI366" s="103"/>
      <c r="AJ366" s="103"/>
      <c r="AK366" s="103"/>
      <c r="AL366" s="103"/>
      <c r="AM366" s="103"/>
      <c r="AN366" s="103"/>
      <c r="AO366" s="103"/>
      <c r="AP366" s="103"/>
      <c r="AQ366" s="103"/>
      <c r="AR366" s="103"/>
    </row>
    <row r="367" spans="33:44" ht="12.75" customHeight="1">
      <c r="AG367" s="103"/>
      <c r="AH367" s="103"/>
      <c r="AI367" s="103"/>
      <c r="AJ367" s="103"/>
      <c r="AK367" s="103"/>
      <c r="AL367" s="103"/>
      <c r="AM367" s="103"/>
      <c r="AN367" s="103"/>
      <c r="AO367" s="103"/>
      <c r="AP367" s="103"/>
      <c r="AQ367" s="103"/>
      <c r="AR367" s="103"/>
    </row>
    <row r="368" spans="33:44" ht="12.75" customHeight="1">
      <c r="AG368" s="103"/>
      <c r="AH368" s="103"/>
      <c r="AI368" s="103"/>
      <c r="AJ368" s="103"/>
      <c r="AK368" s="103"/>
      <c r="AL368" s="103"/>
      <c r="AM368" s="103"/>
      <c r="AN368" s="103"/>
      <c r="AO368" s="103"/>
      <c r="AP368" s="103"/>
      <c r="AQ368" s="103"/>
      <c r="AR368" s="103"/>
    </row>
    <row r="369" spans="33:44" ht="12.75" customHeight="1">
      <c r="AG369" s="103"/>
      <c r="AH369" s="103"/>
      <c r="AI369" s="103"/>
      <c r="AJ369" s="103"/>
      <c r="AK369" s="103"/>
      <c r="AL369" s="103"/>
      <c r="AM369" s="103"/>
      <c r="AN369" s="103"/>
      <c r="AO369" s="103"/>
      <c r="AP369" s="103"/>
      <c r="AQ369" s="103"/>
      <c r="AR369" s="103"/>
    </row>
    <row r="370" spans="33:44" ht="12.75" customHeight="1">
      <c r="AG370" s="103"/>
      <c r="AH370" s="103"/>
      <c r="AI370" s="103"/>
      <c r="AJ370" s="103"/>
      <c r="AK370" s="103"/>
      <c r="AL370" s="103"/>
      <c r="AM370" s="103"/>
      <c r="AN370" s="103"/>
      <c r="AO370" s="103"/>
      <c r="AP370" s="103"/>
      <c r="AQ370" s="103"/>
      <c r="AR370" s="103"/>
    </row>
    <row r="371" spans="33:44" ht="12.75" customHeight="1">
      <c r="AG371" s="103"/>
      <c r="AH371" s="103"/>
      <c r="AI371" s="103"/>
      <c r="AJ371" s="103"/>
      <c r="AK371" s="103"/>
      <c r="AL371" s="103"/>
      <c r="AM371" s="103"/>
      <c r="AN371" s="103"/>
      <c r="AO371" s="103"/>
      <c r="AP371" s="103"/>
      <c r="AQ371" s="103"/>
      <c r="AR371" s="103"/>
    </row>
    <row r="372" spans="33:44" ht="12.75" customHeight="1">
      <c r="AG372" s="103"/>
      <c r="AH372" s="103"/>
      <c r="AI372" s="103"/>
      <c r="AJ372" s="103"/>
      <c r="AK372" s="103"/>
      <c r="AL372" s="103"/>
      <c r="AM372" s="103"/>
      <c r="AN372" s="103"/>
      <c r="AO372" s="103"/>
      <c r="AP372" s="103"/>
      <c r="AQ372" s="103"/>
      <c r="AR372" s="103"/>
    </row>
    <row r="373" spans="33:44" ht="12.75" customHeight="1">
      <c r="AG373" s="103"/>
      <c r="AH373" s="103"/>
      <c r="AI373" s="103"/>
      <c r="AJ373" s="103"/>
      <c r="AK373" s="103"/>
      <c r="AL373" s="103"/>
      <c r="AM373" s="103"/>
      <c r="AN373" s="103"/>
      <c r="AO373" s="103"/>
      <c r="AP373" s="103"/>
      <c r="AQ373" s="103"/>
      <c r="AR373" s="103"/>
    </row>
    <row r="374" spans="33:44" ht="12.75" customHeight="1">
      <c r="AG374" s="103"/>
      <c r="AH374" s="103"/>
      <c r="AI374" s="103"/>
      <c r="AJ374" s="103"/>
      <c r="AK374" s="103"/>
      <c r="AL374" s="103"/>
      <c r="AM374" s="103"/>
      <c r="AN374" s="103"/>
      <c r="AO374" s="103"/>
      <c r="AP374" s="103"/>
      <c r="AQ374" s="103"/>
      <c r="AR374" s="103"/>
    </row>
    <row r="375" spans="33:44" ht="12.75" customHeight="1">
      <c r="AG375" s="103"/>
      <c r="AH375" s="103"/>
      <c r="AI375" s="103"/>
      <c r="AJ375" s="103"/>
      <c r="AK375" s="103"/>
      <c r="AL375" s="103"/>
      <c r="AM375" s="103"/>
      <c r="AN375" s="103"/>
      <c r="AO375" s="103"/>
      <c r="AP375" s="103"/>
      <c r="AQ375" s="103"/>
      <c r="AR375" s="103"/>
    </row>
    <row r="376" spans="33:44" ht="12.75" customHeight="1">
      <c r="AG376" s="103"/>
      <c r="AH376" s="103"/>
      <c r="AI376" s="103"/>
      <c r="AJ376" s="103"/>
      <c r="AK376" s="103"/>
      <c r="AL376" s="103"/>
      <c r="AM376" s="103"/>
      <c r="AN376" s="103"/>
      <c r="AO376" s="103"/>
      <c r="AP376" s="103"/>
      <c r="AQ376" s="103"/>
      <c r="AR376" s="103"/>
    </row>
    <row r="377" spans="33:44" ht="12.75" customHeight="1">
      <c r="AG377" s="103"/>
      <c r="AH377" s="103"/>
      <c r="AI377" s="103"/>
      <c r="AJ377" s="103"/>
      <c r="AK377" s="103"/>
      <c r="AL377" s="103"/>
      <c r="AM377" s="103"/>
      <c r="AN377" s="103"/>
      <c r="AO377" s="103"/>
      <c r="AP377" s="103"/>
      <c r="AQ377" s="103"/>
      <c r="AR377" s="103"/>
    </row>
    <row r="378" spans="33:44" ht="12.75" customHeight="1">
      <c r="AG378" s="103"/>
      <c r="AH378" s="103"/>
      <c r="AI378" s="103"/>
      <c r="AJ378" s="103"/>
      <c r="AK378" s="103"/>
      <c r="AL378" s="103"/>
      <c r="AM378" s="103"/>
      <c r="AN378" s="103"/>
      <c r="AO378" s="103"/>
      <c r="AP378" s="103"/>
      <c r="AQ378" s="103"/>
      <c r="AR378" s="103"/>
    </row>
    <row r="379" spans="33:44" ht="12.75" customHeight="1">
      <c r="AG379" s="103"/>
      <c r="AH379" s="103"/>
      <c r="AI379" s="103"/>
      <c r="AJ379" s="103"/>
      <c r="AK379" s="103"/>
      <c r="AL379" s="103"/>
      <c r="AM379" s="103"/>
      <c r="AN379" s="103"/>
      <c r="AO379" s="103"/>
      <c r="AP379" s="103"/>
      <c r="AQ379" s="103"/>
      <c r="AR379" s="103"/>
    </row>
    <row r="380" spans="33:44" ht="12.75" customHeight="1">
      <c r="AG380" s="103"/>
      <c r="AH380" s="103"/>
      <c r="AI380" s="103"/>
      <c r="AJ380" s="103"/>
      <c r="AK380" s="103"/>
      <c r="AL380" s="103"/>
      <c r="AM380" s="103"/>
      <c r="AN380" s="103"/>
      <c r="AO380" s="103"/>
      <c r="AP380" s="103"/>
      <c r="AQ380" s="103"/>
      <c r="AR380" s="103"/>
    </row>
    <row r="381" spans="33:44" ht="12.75" customHeight="1">
      <c r="AG381" s="103"/>
      <c r="AH381" s="103"/>
      <c r="AI381" s="103"/>
      <c r="AJ381" s="103"/>
      <c r="AK381" s="103"/>
      <c r="AL381" s="103"/>
      <c r="AM381" s="103"/>
      <c r="AN381" s="103"/>
      <c r="AO381" s="103"/>
      <c r="AP381" s="103"/>
      <c r="AQ381" s="103"/>
      <c r="AR381" s="103"/>
    </row>
    <row r="382" spans="33:44" ht="12.75" customHeight="1">
      <c r="AG382" s="103"/>
      <c r="AH382" s="103"/>
      <c r="AI382" s="103"/>
      <c r="AJ382" s="103"/>
      <c r="AK382" s="103"/>
      <c r="AL382" s="103"/>
      <c r="AM382" s="103"/>
      <c r="AN382" s="103"/>
      <c r="AO382" s="103"/>
      <c r="AP382" s="103"/>
      <c r="AQ382" s="103"/>
      <c r="AR382" s="103"/>
    </row>
    <row r="383" spans="33:44" ht="12.75" customHeight="1">
      <c r="AG383" s="103"/>
      <c r="AH383" s="103"/>
      <c r="AI383" s="103"/>
      <c r="AJ383" s="103"/>
      <c r="AK383" s="103"/>
      <c r="AL383" s="103"/>
      <c r="AM383" s="103"/>
      <c r="AN383" s="103"/>
      <c r="AO383" s="103"/>
      <c r="AP383" s="103"/>
      <c r="AQ383" s="103"/>
      <c r="AR383" s="103"/>
    </row>
    <row r="384" spans="33:44" ht="12.75" customHeight="1">
      <c r="AG384" s="103"/>
      <c r="AH384" s="103"/>
      <c r="AI384" s="103"/>
      <c r="AJ384" s="103"/>
      <c r="AK384" s="103"/>
      <c r="AL384" s="103"/>
      <c r="AM384" s="103"/>
      <c r="AN384" s="103"/>
      <c r="AO384" s="103"/>
      <c r="AP384" s="103"/>
      <c r="AQ384" s="103"/>
      <c r="AR384" s="103"/>
    </row>
    <row r="385" spans="33:44" ht="12.75" customHeight="1">
      <c r="AG385" s="103"/>
      <c r="AH385" s="103"/>
      <c r="AI385" s="103"/>
      <c r="AJ385" s="103"/>
      <c r="AK385" s="103"/>
      <c r="AL385" s="103"/>
      <c r="AM385" s="103"/>
      <c r="AN385" s="103"/>
      <c r="AO385" s="103"/>
      <c r="AP385" s="103"/>
      <c r="AQ385" s="103"/>
      <c r="AR385" s="103"/>
    </row>
    <row r="386" spans="33:44" ht="12.75" customHeight="1">
      <c r="AG386" s="103"/>
      <c r="AH386" s="103"/>
      <c r="AI386" s="103"/>
      <c r="AJ386" s="103"/>
      <c r="AK386" s="103"/>
      <c r="AL386" s="103"/>
      <c r="AM386" s="103"/>
      <c r="AN386" s="103"/>
      <c r="AO386" s="103"/>
      <c r="AP386" s="103"/>
      <c r="AQ386" s="103"/>
      <c r="AR386" s="103"/>
    </row>
    <row r="387" spans="33:44" ht="12.75" customHeight="1">
      <c r="AG387" s="103"/>
      <c r="AH387" s="103"/>
      <c r="AI387" s="103"/>
      <c r="AJ387" s="103"/>
      <c r="AK387" s="103"/>
      <c r="AL387" s="103"/>
      <c r="AM387" s="103"/>
      <c r="AN387" s="103"/>
      <c r="AO387" s="103"/>
      <c r="AP387" s="103"/>
      <c r="AQ387" s="103"/>
      <c r="AR387" s="103"/>
    </row>
    <row r="388" spans="33:44" ht="12.75" customHeight="1">
      <c r="AG388" s="103"/>
      <c r="AH388" s="103"/>
      <c r="AI388" s="103"/>
      <c r="AJ388" s="103"/>
      <c r="AK388" s="103"/>
      <c r="AL388" s="103"/>
      <c r="AM388" s="103"/>
      <c r="AN388" s="103"/>
      <c r="AO388" s="103"/>
      <c r="AP388" s="103"/>
      <c r="AQ388" s="103"/>
      <c r="AR388" s="103"/>
    </row>
    <row r="389" spans="33:44" ht="12.75" customHeight="1">
      <c r="AG389" s="103"/>
      <c r="AH389" s="103"/>
      <c r="AI389" s="103"/>
      <c r="AJ389" s="103"/>
      <c r="AK389" s="103"/>
      <c r="AL389" s="103"/>
      <c r="AM389" s="103"/>
      <c r="AN389" s="103"/>
      <c r="AO389" s="103"/>
      <c r="AP389" s="103"/>
      <c r="AQ389" s="103"/>
      <c r="AR389" s="103"/>
    </row>
    <row r="390" spans="33:44" ht="12.75" customHeight="1">
      <c r="AG390" s="103"/>
      <c r="AH390" s="103"/>
      <c r="AI390" s="103"/>
      <c r="AJ390" s="103"/>
      <c r="AK390" s="103"/>
      <c r="AL390" s="103"/>
      <c r="AM390" s="103"/>
      <c r="AN390" s="103"/>
      <c r="AO390" s="103"/>
      <c r="AP390" s="103"/>
      <c r="AQ390" s="103"/>
      <c r="AR390" s="103"/>
    </row>
    <row r="391" spans="33:44" ht="12.75" customHeight="1">
      <c r="AG391" s="103"/>
      <c r="AH391" s="103"/>
      <c r="AI391" s="103"/>
      <c r="AJ391" s="103"/>
      <c r="AK391" s="103"/>
      <c r="AL391" s="103"/>
      <c r="AM391" s="103"/>
      <c r="AN391" s="103"/>
      <c r="AO391" s="103"/>
      <c r="AP391" s="103"/>
      <c r="AQ391" s="103"/>
      <c r="AR391" s="103"/>
    </row>
    <row r="392" spans="33:44" ht="12.75" customHeight="1">
      <c r="AG392" s="103"/>
      <c r="AH392" s="103"/>
      <c r="AI392" s="103"/>
      <c r="AJ392" s="103"/>
      <c r="AK392" s="103"/>
      <c r="AL392" s="103"/>
      <c r="AM392" s="103"/>
      <c r="AN392" s="103"/>
      <c r="AO392" s="103"/>
      <c r="AP392" s="103"/>
      <c r="AQ392" s="103"/>
      <c r="AR392" s="103"/>
    </row>
    <row r="393" spans="33:44" ht="12.75" customHeight="1">
      <c r="AG393" s="103"/>
      <c r="AH393" s="103"/>
      <c r="AI393" s="103"/>
      <c r="AJ393" s="103"/>
      <c r="AK393" s="103"/>
      <c r="AL393" s="103"/>
      <c r="AM393" s="103"/>
      <c r="AN393" s="103"/>
      <c r="AO393" s="103"/>
      <c r="AP393" s="103"/>
      <c r="AQ393" s="103"/>
      <c r="AR393" s="103"/>
    </row>
    <row r="394" spans="33:44" ht="12.75" customHeight="1">
      <c r="AG394" s="103"/>
      <c r="AH394" s="103"/>
      <c r="AI394" s="103"/>
      <c r="AJ394" s="103"/>
      <c r="AK394" s="103"/>
      <c r="AL394" s="103"/>
      <c r="AM394" s="103"/>
      <c r="AN394" s="103"/>
      <c r="AO394" s="103"/>
      <c r="AP394" s="103"/>
      <c r="AQ394" s="103"/>
      <c r="AR394" s="103"/>
    </row>
    <row r="395" spans="33:44" ht="12.75" customHeight="1">
      <c r="AG395" s="103"/>
      <c r="AH395" s="103"/>
      <c r="AI395" s="103"/>
      <c r="AJ395" s="103"/>
      <c r="AK395" s="103"/>
      <c r="AL395" s="103"/>
      <c r="AM395" s="103"/>
      <c r="AN395" s="103"/>
      <c r="AO395" s="103"/>
      <c r="AP395" s="103"/>
      <c r="AQ395" s="103"/>
      <c r="AR395" s="103"/>
    </row>
    <row r="396" spans="33:44" ht="12.75" customHeight="1">
      <c r="AG396" s="103"/>
      <c r="AH396" s="103"/>
      <c r="AI396" s="103"/>
      <c r="AJ396" s="103"/>
      <c r="AK396" s="103"/>
      <c r="AL396" s="103"/>
      <c r="AM396" s="103"/>
      <c r="AN396" s="103"/>
      <c r="AO396" s="103"/>
      <c r="AP396" s="103"/>
      <c r="AQ396" s="103"/>
      <c r="AR396" s="103"/>
    </row>
    <row r="397" spans="33:44" ht="12.75" customHeight="1">
      <c r="AG397" s="103"/>
      <c r="AH397" s="103"/>
      <c r="AI397" s="103"/>
      <c r="AJ397" s="103"/>
      <c r="AK397" s="103"/>
      <c r="AL397" s="103"/>
      <c r="AM397" s="103"/>
      <c r="AN397" s="103"/>
      <c r="AO397" s="103"/>
      <c r="AP397" s="103"/>
      <c r="AQ397" s="103"/>
      <c r="AR397" s="103"/>
    </row>
    <row r="398" spans="33:44" ht="12.75" customHeight="1">
      <c r="AG398" s="103"/>
      <c r="AH398" s="103"/>
      <c r="AI398" s="103"/>
      <c r="AJ398" s="103"/>
      <c r="AK398" s="103"/>
      <c r="AL398" s="103"/>
      <c r="AM398" s="103"/>
      <c r="AN398" s="103"/>
      <c r="AO398" s="103"/>
      <c r="AP398" s="103"/>
      <c r="AQ398" s="103"/>
      <c r="AR398" s="103"/>
    </row>
    <row r="399" spans="33:44" ht="12.75" customHeight="1">
      <c r="AG399" s="103"/>
      <c r="AH399" s="103"/>
      <c r="AI399" s="103"/>
      <c r="AJ399" s="103"/>
      <c r="AK399" s="103"/>
      <c r="AL399" s="103"/>
      <c r="AM399" s="103"/>
      <c r="AN399" s="103"/>
      <c r="AO399" s="103"/>
      <c r="AP399" s="103"/>
      <c r="AQ399" s="103"/>
      <c r="AR399" s="103"/>
    </row>
    <row r="400" spans="33:44" ht="12.75" customHeight="1">
      <c r="AG400" s="103"/>
      <c r="AH400" s="103"/>
      <c r="AI400" s="103"/>
      <c r="AJ400" s="103"/>
      <c r="AK400" s="103"/>
      <c r="AL400" s="103"/>
      <c r="AM400" s="103"/>
      <c r="AN400" s="103"/>
      <c r="AO400" s="103"/>
      <c r="AP400" s="103"/>
      <c r="AQ400" s="103"/>
      <c r="AR400" s="103"/>
    </row>
    <row r="401" spans="33:44" ht="12.75" customHeight="1">
      <c r="AG401" s="103"/>
      <c r="AH401" s="103"/>
      <c r="AI401" s="103"/>
      <c r="AJ401" s="103"/>
      <c r="AK401" s="103"/>
      <c r="AL401" s="103"/>
      <c r="AM401" s="103"/>
      <c r="AN401" s="103"/>
      <c r="AO401" s="103"/>
      <c r="AP401" s="103"/>
      <c r="AQ401" s="103"/>
      <c r="AR401" s="103"/>
    </row>
    <row r="402" spans="33:44" ht="12.75" customHeight="1">
      <c r="AG402" s="103"/>
      <c r="AH402" s="103"/>
      <c r="AI402" s="103"/>
      <c r="AJ402" s="103"/>
      <c r="AK402" s="103"/>
      <c r="AL402" s="103"/>
      <c r="AM402" s="103"/>
      <c r="AN402" s="103"/>
      <c r="AO402" s="103"/>
      <c r="AP402" s="103"/>
      <c r="AQ402" s="103"/>
      <c r="AR402" s="103"/>
    </row>
    <row r="403" spans="33:44" ht="12.75" customHeight="1">
      <c r="AG403" s="103"/>
      <c r="AH403" s="103"/>
      <c r="AI403" s="103"/>
      <c r="AJ403" s="103"/>
      <c r="AK403" s="103"/>
      <c r="AL403" s="103"/>
      <c r="AM403" s="103"/>
      <c r="AN403" s="103"/>
      <c r="AO403" s="103"/>
      <c r="AP403" s="103"/>
      <c r="AQ403" s="103"/>
      <c r="AR403" s="103"/>
    </row>
    <row r="404" spans="33:44" ht="12.75" customHeight="1">
      <c r="AG404" s="103"/>
      <c r="AH404" s="103"/>
      <c r="AI404" s="103"/>
      <c r="AJ404" s="103"/>
      <c r="AK404" s="103"/>
      <c r="AL404" s="103"/>
      <c r="AM404" s="103"/>
      <c r="AN404" s="103"/>
      <c r="AO404" s="103"/>
      <c r="AP404" s="103"/>
      <c r="AQ404" s="103"/>
      <c r="AR404" s="103"/>
    </row>
    <row r="405" spans="33:44" ht="12.75" customHeight="1">
      <c r="AG405" s="103"/>
      <c r="AH405" s="103"/>
      <c r="AI405" s="103"/>
      <c r="AJ405" s="103"/>
      <c r="AK405" s="103"/>
      <c r="AL405" s="103"/>
      <c r="AM405" s="103"/>
      <c r="AN405" s="103"/>
      <c r="AO405" s="103"/>
      <c r="AP405" s="103"/>
      <c r="AQ405" s="103"/>
      <c r="AR405" s="103"/>
    </row>
    <row r="406" spans="33:44" ht="12.75" customHeight="1">
      <c r="AG406" s="103"/>
      <c r="AH406" s="103"/>
      <c r="AI406" s="103"/>
      <c r="AJ406" s="103"/>
      <c r="AK406" s="103"/>
      <c r="AL406" s="103"/>
      <c r="AM406" s="103"/>
      <c r="AN406" s="103"/>
      <c r="AO406" s="103"/>
      <c r="AP406" s="103"/>
      <c r="AQ406" s="103"/>
      <c r="AR406" s="103"/>
    </row>
    <row r="407" spans="33:44" ht="12.75" customHeight="1">
      <c r="AG407" s="103"/>
      <c r="AH407" s="103"/>
      <c r="AI407" s="103"/>
      <c r="AJ407" s="103"/>
      <c r="AK407" s="103"/>
      <c r="AL407" s="103"/>
      <c r="AM407" s="103"/>
      <c r="AN407" s="103"/>
      <c r="AO407" s="103"/>
      <c r="AP407" s="103"/>
      <c r="AQ407" s="103"/>
      <c r="AR407" s="103"/>
    </row>
    <row r="408" spans="33:44" ht="12.75" customHeight="1">
      <c r="AG408" s="103"/>
      <c r="AH408" s="103"/>
      <c r="AI408" s="103"/>
      <c r="AJ408" s="103"/>
      <c r="AK408" s="103"/>
      <c r="AL408" s="103"/>
      <c r="AM408" s="103"/>
      <c r="AN408" s="103"/>
      <c r="AO408" s="103"/>
      <c r="AP408" s="103"/>
      <c r="AQ408" s="103"/>
      <c r="AR408" s="103"/>
    </row>
    <row r="409" spans="33:44" ht="12.75" customHeight="1">
      <c r="AG409" s="103"/>
      <c r="AH409" s="103"/>
      <c r="AI409" s="103"/>
      <c r="AJ409" s="103"/>
      <c r="AK409" s="103"/>
      <c r="AL409" s="103"/>
      <c r="AM409" s="103"/>
      <c r="AN409" s="103"/>
      <c r="AO409" s="103"/>
      <c r="AP409" s="103"/>
      <c r="AQ409" s="103"/>
      <c r="AR409" s="103"/>
    </row>
    <row r="410" spans="33:44" ht="12.75" customHeight="1">
      <c r="AG410" s="103"/>
      <c r="AH410" s="103"/>
      <c r="AI410" s="103"/>
      <c r="AJ410" s="103"/>
      <c r="AK410" s="103"/>
      <c r="AL410" s="103"/>
      <c r="AM410" s="103"/>
      <c r="AN410" s="103"/>
      <c r="AO410" s="103"/>
      <c r="AP410" s="103"/>
      <c r="AQ410" s="103"/>
      <c r="AR410" s="103"/>
    </row>
    <row r="411" spans="33:44" ht="12.75" customHeight="1">
      <c r="AG411" s="103"/>
      <c r="AH411" s="103"/>
      <c r="AI411" s="103"/>
      <c r="AJ411" s="103"/>
      <c r="AK411" s="103"/>
      <c r="AL411" s="103"/>
      <c r="AM411" s="103"/>
      <c r="AN411" s="103"/>
      <c r="AO411" s="103"/>
      <c r="AP411" s="103"/>
      <c r="AQ411" s="103"/>
      <c r="AR411" s="103"/>
    </row>
    <row r="412" spans="33:44" ht="12.75" customHeight="1">
      <c r="AG412" s="103"/>
      <c r="AH412" s="103"/>
      <c r="AI412" s="103"/>
      <c r="AJ412" s="103"/>
      <c r="AK412" s="103"/>
      <c r="AL412" s="103"/>
      <c r="AM412" s="103"/>
      <c r="AN412" s="103"/>
      <c r="AO412" s="103"/>
      <c r="AP412" s="103"/>
      <c r="AQ412" s="103"/>
      <c r="AR412" s="103"/>
    </row>
    <row r="413" spans="33:44" ht="12.75" customHeight="1">
      <c r="AG413" s="103"/>
      <c r="AH413" s="103"/>
      <c r="AI413" s="103"/>
      <c r="AJ413" s="103"/>
      <c r="AK413" s="103"/>
      <c r="AL413" s="103"/>
      <c r="AM413" s="103"/>
      <c r="AN413" s="103"/>
      <c r="AO413" s="103"/>
      <c r="AP413" s="103"/>
      <c r="AQ413" s="103"/>
      <c r="AR413" s="103"/>
    </row>
    <row r="414" spans="33:44" ht="12.75" customHeight="1">
      <c r="AG414" s="103"/>
      <c r="AH414" s="103"/>
      <c r="AI414" s="103"/>
      <c r="AJ414" s="103"/>
      <c r="AK414" s="103"/>
      <c r="AL414" s="103"/>
      <c r="AM414" s="103"/>
      <c r="AN414" s="103"/>
      <c r="AO414" s="103"/>
      <c r="AP414" s="103"/>
      <c r="AQ414" s="103"/>
      <c r="AR414" s="103"/>
    </row>
    <row r="415" spans="33:44" ht="12.75" customHeight="1">
      <c r="AG415" s="103"/>
      <c r="AH415" s="103"/>
      <c r="AI415" s="103"/>
      <c r="AJ415" s="103"/>
      <c r="AK415" s="103"/>
      <c r="AL415" s="103"/>
      <c r="AM415" s="103"/>
      <c r="AN415" s="103"/>
      <c r="AO415" s="103"/>
      <c r="AP415" s="103"/>
      <c r="AQ415" s="103"/>
      <c r="AR415" s="103"/>
    </row>
    <row r="416" spans="33:44" ht="12.75" customHeight="1">
      <c r="AG416" s="103"/>
      <c r="AH416" s="103"/>
      <c r="AI416" s="103"/>
      <c r="AJ416" s="103"/>
      <c r="AK416" s="103"/>
      <c r="AL416" s="103"/>
      <c r="AM416" s="103"/>
      <c r="AN416" s="103"/>
      <c r="AO416" s="103"/>
      <c r="AP416" s="103"/>
      <c r="AQ416" s="103"/>
      <c r="AR416" s="103"/>
    </row>
    <row r="417" spans="33:44" ht="12.75" customHeight="1">
      <c r="AG417" s="103"/>
      <c r="AH417" s="103"/>
      <c r="AI417" s="103"/>
      <c r="AJ417" s="103"/>
      <c r="AK417" s="103"/>
      <c r="AL417" s="103"/>
      <c r="AM417" s="103"/>
      <c r="AN417" s="103"/>
      <c r="AO417" s="103"/>
      <c r="AP417" s="103"/>
      <c r="AQ417" s="103"/>
      <c r="AR417" s="103"/>
    </row>
    <row r="418" spans="33:44" ht="12.75" customHeight="1">
      <c r="AG418" s="103"/>
      <c r="AH418" s="103"/>
      <c r="AI418" s="103"/>
      <c r="AJ418" s="103"/>
      <c r="AK418" s="103"/>
      <c r="AL418" s="103"/>
      <c r="AM418" s="103"/>
      <c r="AN418" s="103"/>
      <c r="AO418" s="103"/>
      <c r="AP418" s="103"/>
      <c r="AQ418" s="103"/>
      <c r="AR418" s="103"/>
    </row>
    <row r="419" spans="33:44" ht="12.75" customHeight="1">
      <c r="AG419" s="103"/>
      <c r="AH419" s="103"/>
      <c r="AI419" s="103"/>
      <c r="AJ419" s="103"/>
      <c r="AK419" s="103"/>
      <c r="AL419" s="103"/>
      <c r="AM419" s="103"/>
      <c r="AN419" s="103"/>
      <c r="AO419" s="103"/>
      <c r="AP419" s="103"/>
      <c r="AQ419" s="103"/>
      <c r="AR419" s="103"/>
    </row>
    <row r="420" spans="33:44" ht="12.75" customHeight="1">
      <c r="AG420" s="103"/>
      <c r="AH420" s="103"/>
      <c r="AI420" s="103"/>
      <c r="AJ420" s="103"/>
      <c r="AK420" s="103"/>
      <c r="AL420" s="103"/>
      <c r="AM420" s="103"/>
      <c r="AN420" s="103"/>
      <c r="AO420" s="103"/>
      <c r="AP420" s="103"/>
      <c r="AQ420" s="103"/>
      <c r="AR420" s="103"/>
    </row>
    <row r="421" spans="33:44" ht="12.75" customHeight="1">
      <c r="AG421" s="103"/>
      <c r="AH421" s="103"/>
      <c r="AI421" s="103"/>
      <c r="AJ421" s="103"/>
      <c r="AK421" s="103"/>
      <c r="AL421" s="103"/>
      <c r="AM421" s="103"/>
      <c r="AN421" s="103"/>
      <c r="AO421" s="103"/>
      <c r="AP421" s="103"/>
      <c r="AQ421" s="103"/>
      <c r="AR421" s="103"/>
    </row>
    <row r="422" spans="33:44" ht="12.75" customHeight="1">
      <c r="AG422" s="103"/>
      <c r="AH422" s="103"/>
      <c r="AI422" s="103"/>
      <c r="AJ422" s="103"/>
      <c r="AK422" s="103"/>
      <c r="AL422" s="103"/>
      <c r="AM422" s="103"/>
      <c r="AN422" s="103"/>
      <c r="AO422" s="103"/>
      <c r="AP422" s="103"/>
      <c r="AQ422" s="103"/>
      <c r="AR422" s="103"/>
    </row>
    <row r="423" spans="33:44" ht="12.75" customHeight="1">
      <c r="AG423" s="103"/>
      <c r="AH423" s="103"/>
      <c r="AI423" s="103"/>
      <c r="AJ423" s="103"/>
      <c r="AK423" s="103"/>
      <c r="AL423" s="103"/>
      <c r="AM423" s="103"/>
      <c r="AN423" s="103"/>
      <c r="AO423" s="103"/>
      <c r="AP423" s="103"/>
      <c r="AQ423" s="103"/>
      <c r="AR423" s="103"/>
    </row>
    <row r="424" spans="33:44" ht="12.75" customHeight="1">
      <c r="AG424" s="103"/>
      <c r="AH424" s="103"/>
      <c r="AI424" s="103"/>
      <c r="AJ424" s="103"/>
      <c r="AK424" s="103"/>
      <c r="AL424" s="103"/>
      <c r="AM424" s="103"/>
      <c r="AN424" s="103"/>
      <c r="AO424" s="103"/>
      <c r="AP424" s="103"/>
      <c r="AQ424" s="103"/>
      <c r="AR424" s="103"/>
    </row>
    <row r="425" spans="33:44" ht="12.75" customHeight="1">
      <c r="AG425" s="103"/>
      <c r="AH425" s="103"/>
      <c r="AI425" s="103"/>
      <c r="AJ425" s="103"/>
      <c r="AK425" s="103"/>
      <c r="AL425" s="103"/>
      <c r="AM425" s="103"/>
      <c r="AN425" s="103"/>
      <c r="AO425" s="103"/>
      <c r="AP425" s="103"/>
      <c r="AQ425" s="103"/>
      <c r="AR425" s="103"/>
    </row>
    <row r="426" spans="33:44" ht="12.75" customHeight="1">
      <c r="AG426" s="103"/>
      <c r="AH426" s="103"/>
      <c r="AI426" s="103"/>
      <c r="AJ426" s="103"/>
      <c r="AK426" s="103"/>
      <c r="AL426" s="103"/>
      <c r="AM426" s="103"/>
      <c r="AN426" s="103"/>
      <c r="AO426" s="103"/>
      <c r="AP426" s="103"/>
      <c r="AQ426" s="103"/>
      <c r="AR426" s="103"/>
    </row>
    <row r="427" spans="33:44" ht="12.75" customHeight="1">
      <c r="AG427" s="103"/>
      <c r="AH427" s="103"/>
      <c r="AI427" s="103"/>
      <c r="AJ427" s="103"/>
      <c r="AK427" s="103"/>
      <c r="AL427" s="103"/>
      <c r="AM427" s="103"/>
      <c r="AN427" s="103"/>
      <c r="AO427" s="103"/>
      <c r="AP427" s="103"/>
      <c r="AQ427" s="103"/>
      <c r="AR427" s="103"/>
    </row>
    <row r="428" spans="33:44" ht="12.75" customHeight="1">
      <c r="AG428" s="103"/>
      <c r="AH428" s="103"/>
      <c r="AI428" s="103"/>
      <c r="AJ428" s="103"/>
      <c r="AK428" s="103"/>
      <c r="AL428" s="103"/>
      <c r="AM428" s="103"/>
      <c r="AN428" s="103"/>
      <c r="AO428" s="103"/>
      <c r="AP428" s="103"/>
      <c r="AQ428" s="103"/>
      <c r="AR428" s="103"/>
    </row>
    <row r="429" spans="33:44" ht="12.75" customHeight="1">
      <c r="AG429" s="103"/>
      <c r="AH429" s="103"/>
      <c r="AI429" s="103"/>
      <c r="AJ429" s="103"/>
      <c r="AK429" s="103"/>
      <c r="AL429" s="103"/>
      <c r="AM429" s="103"/>
      <c r="AN429" s="103"/>
      <c r="AO429" s="103"/>
      <c r="AP429" s="103"/>
      <c r="AQ429" s="103"/>
      <c r="AR429" s="103"/>
    </row>
    <row r="430" spans="33:44" ht="12.75" customHeight="1">
      <c r="AG430" s="103"/>
      <c r="AH430" s="103"/>
      <c r="AI430" s="103"/>
      <c r="AJ430" s="103"/>
      <c r="AK430" s="103"/>
      <c r="AL430" s="103"/>
      <c r="AM430" s="103"/>
      <c r="AN430" s="103"/>
      <c r="AO430" s="103"/>
      <c r="AP430" s="103"/>
      <c r="AQ430" s="103"/>
      <c r="AR430" s="103"/>
    </row>
    <row r="431" spans="33:44" ht="12.75" customHeight="1">
      <c r="AG431" s="103"/>
      <c r="AH431" s="103"/>
      <c r="AI431" s="103"/>
      <c r="AJ431" s="103"/>
      <c r="AK431" s="103"/>
      <c r="AL431" s="103"/>
      <c r="AM431" s="103"/>
      <c r="AN431" s="103"/>
      <c r="AO431" s="103"/>
      <c r="AP431" s="103"/>
      <c r="AQ431" s="103"/>
      <c r="AR431" s="103"/>
    </row>
    <row r="432" spans="33:44" ht="12.75" customHeight="1">
      <c r="AG432" s="103"/>
      <c r="AH432" s="103"/>
      <c r="AI432" s="103"/>
      <c r="AJ432" s="103"/>
      <c r="AK432" s="103"/>
      <c r="AL432" s="103"/>
      <c r="AM432" s="103"/>
      <c r="AN432" s="103"/>
      <c r="AO432" s="103"/>
      <c r="AP432" s="103"/>
      <c r="AQ432" s="103"/>
      <c r="AR432" s="103"/>
    </row>
    <row r="433" spans="33:44" ht="12.75" customHeight="1">
      <c r="AG433" s="103"/>
      <c r="AH433" s="103"/>
      <c r="AI433" s="103"/>
      <c r="AJ433" s="103"/>
      <c r="AK433" s="103"/>
      <c r="AL433" s="103"/>
      <c r="AM433" s="103"/>
      <c r="AN433" s="103"/>
      <c r="AO433" s="103"/>
      <c r="AP433" s="103"/>
      <c r="AQ433" s="103"/>
      <c r="AR433" s="103"/>
    </row>
    <row r="434" spans="33:44" ht="12.75" customHeight="1">
      <c r="AG434" s="103"/>
      <c r="AH434" s="103"/>
      <c r="AI434" s="103"/>
      <c r="AJ434" s="103"/>
      <c r="AK434" s="103"/>
      <c r="AL434" s="103"/>
      <c r="AM434" s="103"/>
      <c r="AN434" s="103"/>
      <c r="AO434" s="103"/>
      <c r="AP434" s="103"/>
      <c r="AQ434" s="103"/>
      <c r="AR434" s="103"/>
    </row>
    <row r="435" spans="33:44" ht="12.75" customHeight="1">
      <c r="AG435" s="103"/>
      <c r="AH435" s="103"/>
      <c r="AI435" s="103"/>
      <c r="AJ435" s="103"/>
      <c r="AK435" s="103"/>
      <c r="AL435" s="103"/>
      <c r="AM435" s="103"/>
      <c r="AN435" s="103"/>
      <c r="AO435" s="103"/>
      <c r="AP435" s="103"/>
      <c r="AQ435" s="103"/>
      <c r="AR435" s="103"/>
    </row>
    <row r="436" spans="33:44" ht="12.75" customHeight="1">
      <c r="AG436" s="103"/>
      <c r="AH436" s="103"/>
      <c r="AI436" s="103"/>
      <c r="AJ436" s="103"/>
      <c r="AK436" s="103"/>
      <c r="AL436" s="103"/>
      <c r="AM436" s="103"/>
      <c r="AN436" s="103"/>
      <c r="AO436" s="103"/>
      <c r="AP436" s="103"/>
      <c r="AQ436" s="103"/>
      <c r="AR436" s="103"/>
    </row>
    <row r="437" spans="33:44" ht="12.75" customHeight="1">
      <c r="AG437" s="103"/>
      <c r="AH437" s="103"/>
      <c r="AI437" s="103"/>
      <c r="AJ437" s="103"/>
      <c r="AK437" s="103"/>
      <c r="AL437" s="103"/>
      <c r="AM437" s="103"/>
      <c r="AN437" s="103"/>
      <c r="AO437" s="103"/>
      <c r="AP437" s="103"/>
      <c r="AQ437" s="103"/>
      <c r="AR437" s="103"/>
    </row>
    <row r="438" spans="33:44" ht="12.75" customHeight="1">
      <c r="AG438" s="103"/>
      <c r="AH438" s="103"/>
      <c r="AI438" s="103"/>
      <c r="AJ438" s="103"/>
      <c r="AK438" s="103"/>
      <c r="AL438" s="103"/>
      <c r="AM438" s="103"/>
      <c r="AN438" s="103"/>
      <c r="AO438" s="103"/>
      <c r="AP438" s="103"/>
      <c r="AQ438" s="103"/>
      <c r="AR438" s="103"/>
    </row>
    <row r="439" spans="33:44" ht="12.75" customHeight="1">
      <c r="AG439" s="103"/>
      <c r="AH439" s="103"/>
      <c r="AI439" s="103"/>
      <c r="AJ439" s="103"/>
      <c r="AK439" s="103"/>
      <c r="AL439" s="103"/>
      <c r="AM439" s="103"/>
      <c r="AN439" s="103"/>
      <c r="AO439" s="103"/>
      <c r="AP439" s="103"/>
      <c r="AQ439" s="103"/>
      <c r="AR439" s="103"/>
    </row>
    <row r="440" spans="33:44" ht="12.75" customHeight="1">
      <c r="AG440" s="103"/>
      <c r="AH440" s="103"/>
      <c r="AI440" s="103"/>
      <c r="AJ440" s="103"/>
      <c r="AK440" s="103"/>
      <c r="AL440" s="103"/>
      <c r="AM440" s="103"/>
      <c r="AN440" s="103"/>
      <c r="AO440" s="103"/>
      <c r="AP440" s="103"/>
      <c r="AQ440" s="103"/>
      <c r="AR440" s="103"/>
    </row>
    <row r="441" spans="33:44" ht="12.75" customHeight="1">
      <c r="AG441" s="103"/>
      <c r="AH441" s="103"/>
      <c r="AI441" s="103"/>
      <c r="AJ441" s="103"/>
      <c r="AK441" s="103"/>
      <c r="AL441" s="103"/>
      <c r="AM441" s="103"/>
      <c r="AN441" s="103"/>
      <c r="AO441" s="103"/>
      <c r="AP441" s="103"/>
      <c r="AQ441" s="103"/>
      <c r="AR441" s="103"/>
    </row>
    <row r="442" spans="33:44" ht="12.75" customHeight="1">
      <c r="AG442" s="103"/>
      <c r="AH442" s="103"/>
      <c r="AI442" s="103"/>
      <c r="AJ442" s="103"/>
      <c r="AK442" s="103"/>
      <c r="AL442" s="103"/>
      <c r="AM442" s="103"/>
      <c r="AN442" s="103"/>
      <c r="AO442" s="103"/>
      <c r="AP442" s="103"/>
      <c r="AQ442" s="103"/>
      <c r="AR442" s="103"/>
    </row>
    <row r="443" spans="33:44" ht="12.75" customHeight="1">
      <c r="AG443" s="103"/>
      <c r="AH443" s="103"/>
      <c r="AI443" s="103"/>
      <c r="AJ443" s="103"/>
      <c r="AK443" s="103"/>
      <c r="AL443" s="103"/>
      <c r="AM443" s="103"/>
      <c r="AN443" s="103"/>
      <c r="AO443" s="103"/>
      <c r="AP443" s="103"/>
      <c r="AQ443" s="103"/>
      <c r="AR443" s="103"/>
    </row>
    <row r="444" spans="33:44" ht="12.75" customHeight="1">
      <c r="AG444" s="103"/>
      <c r="AH444" s="103"/>
      <c r="AI444" s="103"/>
      <c r="AJ444" s="103"/>
      <c r="AK444" s="103"/>
      <c r="AL444" s="103"/>
      <c r="AM444" s="103"/>
      <c r="AN444" s="103"/>
      <c r="AO444" s="103"/>
      <c r="AP444" s="103"/>
      <c r="AQ444" s="103"/>
      <c r="AR444" s="103"/>
    </row>
    <row r="445" spans="33:44" ht="12.75" customHeight="1">
      <c r="AG445" s="103"/>
      <c r="AH445" s="103"/>
      <c r="AI445" s="103"/>
      <c r="AJ445" s="103"/>
      <c r="AK445" s="103"/>
      <c r="AL445" s="103"/>
      <c r="AM445" s="103"/>
      <c r="AN445" s="103"/>
      <c r="AO445" s="103"/>
      <c r="AP445" s="103"/>
      <c r="AQ445" s="103"/>
      <c r="AR445" s="103"/>
    </row>
    <row r="446" spans="33:44" ht="12.75" customHeight="1">
      <c r="AG446" s="103"/>
      <c r="AH446" s="103"/>
      <c r="AI446" s="103"/>
      <c r="AJ446" s="103"/>
      <c r="AK446" s="103"/>
      <c r="AL446" s="103"/>
      <c r="AM446" s="103"/>
      <c r="AN446" s="103"/>
      <c r="AO446" s="103"/>
      <c r="AP446" s="103"/>
      <c r="AQ446" s="103"/>
      <c r="AR446" s="103"/>
    </row>
    <row r="447" spans="33:44" ht="12.75" customHeight="1">
      <c r="AG447" s="103"/>
      <c r="AH447" s="103"/>
      <c r="AI447" s="103"/>
      <c r="AJ447" s="103"/>
      <c r="AK447" s="103"/>
      <c r="AL447" s="103"/>
      <c r="AM447" s="103"/>
      <c r="AN447" s="103"/>
      <c r="AO447" s="103"/>
      <c r="AP447" s="103"/>
      <c r="AQ447" s="103"/>
      <c r="AR447" s="103"/>
    </row>
    <row r="448" spans="33:44" ht="12.75" customHeight="1">
      <c r="AG448" s="103"/>
      <c r="AH448" s="103"/>
      <c r="AI448" s="103"/>
      <c r="AJ448" s="103"/>
      <c r="AK448" s="103"/>
      <c r="AL448" s="103"/>
      <c r="AM448" s="103"/>
      <c r="AN448" s="103"/>
      <c r="AO448" s="103"/>
      <c r="AP448" s="103"/>
      <c r="AQ448" s="103"/>
      <c r="AR448" s="103"/>
    </row>
    <row r="449" spans="33:44" ht="12.75" customHeight="1">
      <c r="AG449" s="103"/>
      <c r="AH449" s="103"/>
      <c r="AI449" s="103"/>
      <c r="AJ449" s="103"/>
      <c r="AK449" s="103"/>
      <c r="AL449" s="103"/>
      <c r="AM449" s="103"/>
      <c r="AN449" s="103"/>
      <c r="AO449" s="103"/>
      <c r="AP449" s="103"/>
      <c r="AQ449" s="103"/>
      <c r="AR449" s="103"/>
    </row>
    <row r="450" spans="33:44" ht="12.75" customHeight="1">
      <c r="AG450" s="103"/>
      <c r="AH450" s="103"/>
      <c r="AI450" s="103"/>
      <c r="AJ450" s="103"/>
      <c r="AK450" s="103"/>
      <c r="AL450" s="103"/>
      <c r="AM450" s="103"/>
      <c r="AN450" s="103"/>
      <c r="AO450" s="103"/>
      <c r="AP450" s="103"/>
      <c r="AQ450" s="103"/>
      <c r="AR450" s="103"/>
    </row>
    <row r="451" spans="33:44" ht="12.75" customHeight="1">
      <c r="AG451" s="103"/>
      <c r="AH451" s="103"/>
      <c r="AI451" s="103"/>
      <c r="AJ451" s="103"/>
      <c r="AK451" s="103"/>
      <c r="AL451" s="103"/>
      <c r="AM451" s="103"/>
      <c r="AN451" s="103"/>
      <c r="AO451" s="103"/>
      <c r="AP451" s="103"/>
      <c r="AQ451" s="103"/>
      <c r="AR451" s="103"/>
    </row>
    <row r="452" spans="33:44" ht="12.75" customHeight="1">
      <c r="AG452" s="103"/>
      <c r="AH452" s="103"/>
      <c r="AI452" s="103"/>
      <c r="AJ452" s="103"/>
      <c r="AK452" s="103"/>
      <c r="AL452" s="103"/>
      <c r="AM452" s="103"/>
      <c r="AN452" s="103"/>
      <c r="AO452" s="103"/>
      <c r="AP452" s="103"/>
      <c r="AQ452" s="103"/>
      <c r="AR452" s="103"/>
    </row>
    <row r="453" spans="33:44" ht="12.75" customHeight="1">
      <c r="AG453" s="103"/>
      <c r="AH453" s="103"/>
      <c r="AI453" s="103"/>
      <c r="AJ453" s="103"/>
      <c r="AK453" s="103"/>
      <c r="AL453" s="103"/>
      <c r="AM453" s="103"/>
      <c r="AN453" s="103"/>
      <c r="AO453" s="103"/>
      <c r="AP453" s="103"/>
      <c r="AQ453" s="103"/>
      <c r="AR453" s="103"/>
    </row>
    <row r="454" spans="33:44" ht="12.75" customHeight="1">
      <c r="AG454" s="103"/>
      <c r="AH454" s="103"/>
      <c r="AI454" s="103"/>
      <c r="AJ454" s="103"/>
      <c r="AK454" s="103"/>
      <c r="AL454" s="103"/>
      <c r="AM454" s="103"/>
      <c r="AN454" s="103"/>
      <c r="AO454" s="103"/>
      <c r="AP454" s="103"/>
      <c r="AQ454" s="103"/>
      <c r="AR454" s="103"/>
    </row>
    <row r="455" spans="33:44" ht="12.75" customHeight="1">
      <c r="AG455" s="103"/>
      <c r="AH455" s="103"/>
      <c r="AI455" s="103"/>
      <c r="AJ455" s="103"/>
      <c r="AK455" s="103"/>
      <c r="AL455" s="103"/>
      <c r="AM455" s="103"/>
      <c r="AN455" s="103"/>
      <c r="AO455" s="103"/>
      <c r="AP455" s="103"/>
      <c r="AQ455" s="103"/>
      <c r="AR455" s="103"/>
    </row>
    <row r="456" spans="33:44" ht="12.75" customHeight="1">
      <c r="AG456" s="103"/>
      <c r="AH456" s="103"/>
      <c r="AI456" s="103"/>
      <c r="AJ456" s="103"/>
      <c r="AK456" s="103"/>
      <c r="AL456" s="103"/>
      <c r="AM456" s="103"/>
      <c r="AN456" s="103"/>
      <c r="AO456" s="103"/>
      <c r="AP456" s="103"/>
      <c r="AQ456" s="103"/>
      <c r="AR456" s="103"/>
    </row>
    <row r="457" spans="33:44" ht="12.75" customHeight="1">
      <c r="AG457" s="103"/>
      <c r="AH457" s="103"/>
      <c r="AI457" s="103"/>
      <c r="AJ457" s="103"/>
      <c r="AK457" s="103"/>
      <c r="AL457" s="103"/>
      <c r="AM457" s="103"/>
      <c r="AN457" s="103"/>
      <c r="AO457" s="103"/>
      <c r="AP457" s="103"/>
      <c r="AQ457" s="103"/>
      <c r="AR457" s="103"/>
    </row>
    <row r="458" spans="33:44" ht="12.75" customHeight="1">
      <c r="AG458" s="103"/>
      <c r="AH458" s="103"/>
      <c r="AI458" s="103"/>
      <c r="AJ458" s="103"/>
      <c r="AK458" s="103"/>
      <c r="AL458" s="103"/>
      <c r="AM458" s="103"/>
      <c r="AN458" s="103"/>
      <c r="AO458" s="103"/>
      <c r="AP458" s="103"/>
      <c r="AQ458" s="103"/>
      <c r="AR458" s="103"/>
    </row>
    <row r="459" spans="33:44" ht="12.75" customHeight="1">
      <c r="AG459" s="103"/>
      <c r="AH459" s="103"/>
      <c r="AI459" s="103"/>
      <c r="AJ459" s="103"/>
      <c r="AK459" s="103"/>
      <c r="AL459" s="103"/>
      <c r="AM459" s="103"/>
      <c r="AN459" s="103"/>
      <c r="AO459" s="103"/>
      <c r="AP459" s="103"/>
      <c r="AQ459" s="103"/>
      <c r="AR459" s="103"/>
    </row>
    <row r="460" spans="33:44" ht="12.75" customHeight="1">
      <c r="AG460" s="103"/>
      <c r="AH460" s="103"/>
      <c r="AI460" s="103"/>
      <c r="AJ460" s="103"/>
      <c r="AK460" s="103"/>
      <c r="AL460" s="103"/>
      <c r="AM460" s="103"/>
      <c r="AN460" s="103"/>
      <c r="AO460" s="103"/>
      <c r="AP460" s="103"/>
      <c r="AQ460" s="103"/>
      <c r="AR460" s="103"/>
    </row>
    <row r="461" spans="33:44" ht="12.75" customHeight="1">
      <c r="AG461" s="103"/>
      <c r="AH461" s="103"/>
      <c r="AI461" s="103"/>
      <c r="AJ461" s="103"/>
      <c r="AK461" s="103"/>
      <c r="AL461" s="103"/>
      <c r="AM461" s="103"/>
      <c r="AN461" s="103"/>
      <c r="AO461" s="103"/>
      <c r="AP461" s="103"/>
      <c r="AQ461" s="103"/>
      <c r="AR461" s="103"/>
    </row>
    <row r="462" spans="33:44" ht="12.75" customHeight="1">
      <c r="AG462" s="103"/>
      <c r="AH462" s="103"/>
      <c r="AI462" s="103"/>
      <c r="AJ462" s="103"/>
      <c r="AK462" s="103"/>
      <c r="AL462" s="103"/>
      <c r="AM462" s="103"/>
      <c r="AN462" s="103"/>
      <c r="AO462" s="103"/>
      <c r="AP462" s="103"/>
      <c r="AQ462" s="103"/>
      <c r="AR462" s="103"/>
    </row>
    <row r="463" spans="33:44" ht="12.75" customHeight="1">
      <c r="AG463" s="103"/>
      <c r="AH463" s="103"/>
      <c r="AI463" s="103"/>
      <c r="AJ463" s="103"/>
      <c r="AK463" s="103"/>
      <c r="AL463" s="103"/>
      <c r="AM463" s="103"/>
      <c r="AN463" s="103"/>
      <c r="AO463" s="103"/>
      <c r="AP463" s="103"/>
      <c r="AQ463" s="103"/>
      <c r="AR463" s="103"/>
    </row>
    <row r="464" spans="33:44" ht="12.75" customHeight="1">
      <c r="AG464" s="103"/>
      <c r="AH464" s="103"/>
      <c r="AI464" s="103"/>
      <c r="AJ464" s="103"/>
      <c r="AK464" s="103"/>
      <c r="AL464" s="103"/>
      <c r="AM464" s="103"/>
      <c r="AN464" s="103"/>
      <c r="AO464" s="103"/>
      <c r="AP464" s="103"/>
      <c r="AQ464" s="103"/>
      <c r="AR464" s="103"/>
    </row>
    <row r="465" spans="33:44" ht="12.75" customHeight="1">
      <c r="AG465" s="103"/>
      <c r="AH465" s="103"/>
      <c r="AI465" s="103"/>
      <c r="AJ465" s="103"/>
      <c r="AK465" s="103"/>
      <c r="AL465" s="103"/>
      <c r="AM465" s="103"/>
      <c r="AN465" s="103"/>
      <c r="AO465" s="103"/>
      <c r="AP465" s="103"/>
      <c r="AQ465" s="103"/>
      <c r="AR465" s="103"/>
    </row>
    <row r="466" spans="33:44" ht="12.75" customHeight="1">
      <c r="AG466" s="103"/>
      <c r="AH466" s="103"/>
      <c r="AI466" s="103"/>
      <c r="AJ466" s="103"/>
      <c r="AK466" s="103"/>
      <c r="AL466" s="103"/>
      <c r="AM466" s="103"/>
      <c r="AN466" s="103"/>
      <c r="AO466" s="103"/>
      <c r="AP466" s="103"/>
      <c r="AQ466" s="103"/>
      <c r="AR466" s="103"/>
    </row>
    <row r="467" spans="33:44" ht="12.75" customHeight="1">
      <c r="AG467" s="103"/>
      <c r="AH467" s="103"/>
      <c r="AI467" s="103"/>
      <c r="AJ467" s="103"/>
      <c r="AK467" s="103"/>
      <c r="AL467" s="103"/>
      <c r="AM467" s="103"/>
      <c r="AN467" s="103"/>
      <c r="AO467" s="103"/>
      <c r="AP467" s="103"/>
      <c r="AQ467" s="103"/>
      <c r="AR467" s="103"/>
    </row>
    <row r="468" spans="33:44" ht="12.75" customHeight="1">
      <c r="AG468" s="103"/>
      <c r="AH468" s="103"/>
      <c r="AI468" s="103"/>
      <c r="AJ468" s="103"/>
      <c r="AK468" s="103"/>
      <c r="AL468" s="103"/>
      <c r="AM468" s="103"/>
      <c r="AN468" s="103"/>
      <c r="AO468" s="103"/>
      <c r="AP468" s="103"/>
      <c r="AQ468" s="103"/>
      <c r="AR468" s="103"/>
    </row>
    <row r="469" spans="33:44" ht="12.75" customHeight="1">
      <c r="AG469" s="103"/>
      <c r="AH469" s="103"/>
      <c r="AI469" s="103"/>
      <c r="AJ469" s="103"/>
      <c r="AK469" s="103"/>
      <c r="AL469" s="103"/>
      <c r="AM469" s="103"/>
      <c r="AN469" s="103"/>
      <c r="AO469" s="103"/>
      <c r="AP469" s="103"/>
      <c r="AQ469" s="103"/>
      <c r="AR469" s="103"/>
    </row>
    <row r="470" spans="33:44" ht="12.75" customHeight="1">
      <c r="AG470" s="103"/>
      <c r="AH470" s="103"/>
      <c r="AI470" s="103"/>
      <c r="AJ470" s="103"/>
      <c r="AK470" s="103"/>
      <c r="AL470" s="103"/>
      <c r="AM470" s="103"/>
      <c r="AN470" s="103"/>
      <c r="AO470" s="103"/>
      <c r="AP470" s="103"/>
      <c r="AQ470" s="103"/>
      <c r="AR470" s="103"/>
    </row>
    <row r="471" spans="33:44" ht="12.75" customHeight="1">
      <c r="AG471" s="103"/>
      <c r="AH471" s="103"/>
      <c r="AI471" s="103"/>
      <c r="AJ471" s="103"/>
      <c r="AK471" s="103"/>
      <c r="AL471" s="103"/>
      <c r="AM471" s="103"/>
      <c r="AN471" s="103"/>
      <c r="AO471" s="103"/>
      <c r="AP471" s="103"/>
      <c r="AQ471" s="103"/>
      <c r="AR471" s="103"/>
    </row>
    <row r="472" spans="33:44" ht="12.75" customHeight="1">
      <c r="AG472" s="103"/>
      <c r="AH472" s="103"/>
      <c r="AI472" s="103"/>
      <c r="AJ472" s="103"/>
      <c r="AK472" s="103"/>
      <c r="AL472" s="103"/>
      <c r="AM472" s="103"/>
      <c r="AN472" s="103"/>
      <c r="AO472" s="103"/>
      <c r="AP472" s="103"/>
      <c r="AQ472" s="103"/>
      <c r="AR472" s="103"/>
    </row>
    <row r="473" spans="33:44" ht="12.75" customHeight="1">
      <c r="AG473" s="103"/>
      <c r="AH473" s="103"/>
      <c r="AI473" s="103"/>
      <c r="AJ473" s="103"/>
      <c r="AK473" s="103"/>
      <c r="AL473" s="103"/>
      <c r="AM473" s="103"/>
      <c r="AN473" s="103"/>
      <c r="AO473" s="103"/>
      <c r="AP473" s="103"/>
      <c r="AQ473" s="103"/>
      <c r="AR473" s="103"/>
    </row>
    <row r="474" spans="33:44" ht="12.75" customHeight="1">
      <c r="AG474" s="103"/>
      <c r="AH474" s="103"/>
      <c r="AI474" s="103"/>
      <c r="AJ474" s="103"/>
      <c r="AK474" s="103"/>
      <c r="AL474" s="103"/>
      <c r="AM474" s="103"/>
      <c r="AN474" s="103"/>
      <c r="AO474" s="103"/>
      <c r="AP474" s="103"/>
      <c r="AQ474" s="103"/>
      <c r="AR474" s="103"/>
    </row>
    <row r="475" spans="33:44" ht="12.75" customHeight="1">
      <c r="AG475" s="103"/>
      <c r="AH475" s="103"/>
      <c r="AI475" s="103"/>
      <c r="AJ475" s="103"/>
      <c r="AK475" s="103"/>
      <c r="AL475" s="103"/>
      <c r="AM475" s="103"/>
      <c r="AN475" s="103"/>
      <c r="AO475" s="103"/>
      <c r="AP475" s="103"/>
      <c r="AQ475" s="103"/>
      <c r="AR475" s="103"/>
    </row>
    <row r="476" spans="33:44" ht="12.75" customHeight="1">
      <c r="AG476" s="103"/>
      <c r="AH476" s="103"/>
      <c r="AI476" s="103"/>
      <c r="AJ476" s="103"/>
      <c r="AK476" s="103"/>
      <c r="AL476" s="103"/>
      <c r="AM476" s="103"/>
      <c r="AN476" s="103"/>
      <c r="AO476" s="103"/>
      <c r="AP476" s="103"/>
      <c r="AQ476" s="103"/>
      <c r="AR476" s="103"/>
    </row>
    <row r="477" spans="33:44" ht="12.75" customHeight="1">
      <c r="AG477" s="103"/>
      <c r="AH477" s="103"/>
      <c r="AI477" s="103"/>
      <c r="AJ477" s="103"/>
      <c r="AK477" s="103"/>
      <c r="AL477" s="103"/>
      <c r="AM477" s="103"/>
      <c r="AN477" s="103"/>
      <c r="AO477" s="103"/>
      <c r="AP477" s="103"/>
      <c r="AQ477" s="103"/>
      <c r="AR477" s="103"/>
    </row>
    <row r="478" spans="33:44" ht="12.75" customHeight="1">
      <c r="AG478" s="103"/>
      <c r="AH478" s="103"/>
      <c r="AI478" s="103"/>
      <c r="AJ478" s="103"/>
      <c r="AK478" s="103"/>
      <c r="AL478" s="103"/>
      <c r="AM478" s="103"/>
      <c r="AN478" s="103"/>
      <c r="AO478" s="103"/>
      <c r="AP478" s="103"/>
      <c r="AQ478" s="103"/>
      <c r="AR478" s="103"/>
    </row>
    <row r="479" spans="33:44" ht="12.75" customHeight="1">
      <c r="AG479" s="103"/>
      <c r="AH479" s="103"/>
      <c r="AI479" s="103"/>
      <c r="AJ479" s="103"/>
      <c r="AK479" s="103"/>
      <c r="AL479" s="103"/>
      <c r="AM479" s="103"/>
      <c r="AN479" s="103"/>
      <c r="AO479" s="103"/>
      <c r="AP479" s="103"/>
      <c r="AQ479" s="103"/>
      <c r="AR479" s="103"/>
    </row>
    <row r="480" spans="33:44" ht="12.75" customHeight="1">
      <c r="AG480" s="103"/>
      <c r="AH480" s="103"/>
      <c r="AI480" s="103"/>
      <c r="AJ480" s="103"/>
      <c r="AK480" s="103"/>
      <c r="AL480" s="103"/>
      <c r="AM480" s="103"/>
      <c r="AN480" s="103"/>
      <c r="AO480" s="103"/>
      <c r="AP480" s="103"/>
      <c r="AQ480" s="103"/>
      <c r="AR480" s="103"/>
    </row>
    <row r="481" spans="33:44" ht="12.75" customHeight="1">
      <c r="AG481" s="103"/>
      <c r="AH481" s="103"/>
      <c r="AI481" s="103"/>
      <c r="AJ481" s="103"/>
      <c r="AK481" s="103"/>
      <c r="AL481" s="103"/>
      <c r="AM481" s="103"/>
      <c r="AN481" s="103"/>
      <c r="AO481" s="103"/>
      <c r="AP481" s="103"/>
      <c r="AQ481" s="103"/>
      <c r="AR481" s="103"/>
    </row>
    <row r="482" spans="33:44" ht="12.75" customHeight="1">
      <c r="AG482" s="103"/>
      <c r="AH482" s="103"/>
      <c r="AI482" s="103"/>
      <c r="AJ482" s="103"/>
      <c r="AK482" s="103"/>
      <c r="AL482" s="103"/>
      <c r="AM482" s="103"/>
      <c r="AN482" s="103"/>
      <c r="AO482" s="103"/>
      <c r="AP482" s="103"/>
      <c r="AQ482" s="103"/>
      <c r="AR482" s="103"/>
    </row>
    <row r="483" spans="33:44" ht="12.75" customHeight="1">
      <c r="AG483" s="103"/>
      <c r="AH483" s="103"/>
      <c r="AI483" s="103"/>
      <c r="AJ483" s="103"/>
      <c r="AK483" s="103"/>
      <c r="AL483" s="103"/>
      <c r="AM483" s="103"/>
      <c r="AN483" s="103"/>
      <c r="AO483" s="103"/>
      <c r="AP483" s="103"/>
      <c r="AQ483" s="103"/>
      <c r="AR483" s="103"/>
    </row>
    <row r="484" spans="33:44" ht="12.75" customHeight="1">
      <c r="AG484" s="103"/>
      <c r="AH484" s="103"/>
      <c r="AI484" s="103"/>
      <c r="AJ484" s="103"/>
      <c r="AK484" s="103"/>
      <c r="AL484" s="103"/>
      <c r="AM484" s="103"/>
      <c r="AN484" s="103"/>
      <c r="AO484" s="103"/>
      <c r="AP484" s="103"/>
      <c r="AQ484" s="103"/>
      <c r="AR484" s="103"/>
    </row>
    <row r="485" spans="33:44" ht="12.75" customHeight="1">
      <c r="AG485" s="103"/>
      <c r="AH485" s="103"/>
      <c r="AI485" s="103"/>
      <c r="AJ485" s="103"/>
      <c r="AK485" s="103"/>
      <c r="AL485" s="103"/>
      <c r="AM485" s="103"/>
      <c r="AN485" s="103"/>
      <c r="AO485" s="103"/>
      <c r="AP485" s="103"/>
      <c r="AQ485" s="103"/>
      <c r="AR485" s="103"/>
    </row>
    <row r="486" spans="33:44" ht="12.75" customHeight="1">
      <c r="AG486" s="103"/>
      <c r="AH486" s="103"/>
      <c r="AI486" s="103"/>
      <c r="AJ486" s="103"/>
      <c r="AK486" s="103"/>
      <c r="AL486" s="103"/>
      <c r="AM486" s="103"/>
      <c r="AN486" s="103"/>
      <c r="AO486" s="103"/>
      <c r="AP486" s="103"/>
      <c r="AQ486" s="103"/>
      <c r="AR486" s="103"/>
    </row>
    <row r="487" spans="33:44" ht="12.75" customHeight="1">
      <c r="AG487" s="103"/>
      <c r="AH487" s="103"/>
      <c r="AI487" s="103"/>
      <c r="AJ487" s="103"/>
      <c r="AK487" s="103"/>
      <c r="AL487" s="103"/>
      <c r="AM487" s="103"/>
      <c r="AN487" s="103"/>
      <c r="AO487" s="103"/>
      <c r="AP487" s="103"/>
      <c r="AQ487" s="103"/>
      <c r="AR487" s="103"/>
    </row>
    <row r="488" spans="33:44" ht="12.75" customHeight="1">
      <c r="AG488" s="103"/>
      <c r="AH488" s="103"/>
      <c r="AI488" s="103"/>
      <c r="AJ488" s="103"/>
      <c r="AK488" s="103"/>
      <c r="AL488" s="103"/>
      <c r="AM488" s="103"/>
      <c r="AN488" s="103"/>
      <c r="AO488" s="103"/>
      <c r="AP488" s="103"/>
      <c r="AQ488" s="103"/>
      <c r="AR488" s="103"/>
    </row>
    <row r="489" spans="33:44" ht="12.75" customHeight="1">
      <c r="AG489" s="103"/>
      <c r="AH489" s="103"/>
      <c r="AI489" s="103"/>
      <c r="AJ489" s="103"/>
      <c r="AK489" s="103"/>
      <c r="AL489" s="103"/>
      <c r="AM489" s="103"/>
      <c r="AN489" s="103"/>
      <c r="AO489" s="103"/>
      <c r="AP489" s="103"/>
      <c r="AQ489" s="103"/>
      <c r="AR489" s="103"/>
    </row>
    <row r="490" spans="33:44" ht="12.75" customHeight="1">
      <c r="AG490" s="103"/>
      <c r="AH490" s="103"/>
      <c r="AI490" s="103"/>
      <c r="AJ490" s="103"/>
      <c r="AK490" s="103"/>
      <c r="AL490" s="103"/>
      <c r="AM490" s="103"/>
      <c r="AN490" s="103"/>
      <c r="AO490" s="103"/>
      <c r="AP490" s="103"/>
      <c r="AQ490" s="103"/>
      <c r="AR490" s="103"/>
    </row>
    <row r="491" spans="33:44" ht="12.75" customHeight="1">
      <c r="AG491" s="103"/>
      <c r="AH491" s="103"/>
      <c r="AI491" s="103"/>
      <c r="AJ491" s="103"/>
      <c r="AK491" s="103"/>
      <c r="AL491" s="103"/>
      <c r="AM491" s="103"/>
      <c r="AN491" s="103"/>
      <c r="AO491" s="103"/>
      <c r="AP491" s="103"/>
      <c r="AQ491" s="103"/>
      <c r="AR491" s="103"/>
    </row>
    <row r="492" spans="33:44" ht="12.75" customHeight="1">
      <c r="AG492" s="103"/>
      <c r="AH492" s="103"/>
      <c r="AI492" s="103"/>
      <c r="AJ492" s="103"/>
      <c r="AK492" s="103"/>
      <c r="AL492" s="103"/>
      <c r="AM492" s="103"/>
      <c r="AN492" s="103"/>
      <c r="AO492" s="103"/>
      <c r="AP492" s="103"/>
      <c r="AQ492" s="103"/>
      <c r="AR492" s="103"/>
    </row>
    <row r="493" spans="33:44" ht="12.75" customHeight="1">
      <c r="AG493" s="103"/>
      <c r="AH493" s="103"/>
      <c r="AI493" s="103"/>
      <c r="AJ493" s="103"/>
      <c r="AK493" s="103"/>
      <c r="AL493" s="103"/>
      <c r="AM493" s="103"/>
      <c r="AN493" s="103"/>
      <c r="AO493" s="103"/>
      <c r="AP493" s="103"/>
      <c r="AQ493" s="103"/>
      <c r="AR493" s="103"/>
    </row>
    <row r="494" spans="33:44" ht="12.75" customHeight="1">
      <c r="AG494" s="103"/>
      <c r="AH494" s="103"/>
      <c r="AI494" s="103"/>
      <c r="AJ494" s="103"/>
      <c r="AK494" s="103"/>
      <c r="AL494" s="103"/>
      <c r="AM494" s="103"/>
      <c r="AN494" s="103"/>
      <c r="AO494" s="103"/>
      <c r="AP494" s="103"/>
      <c r="AQ494" s="103"/>
      <c r="AR494" s="103"/>
    </row>
    <row r="495" spans="33:44" ht="12.75" customHeight="1">
      <c r="AG495" s="103"/>
      <c r="AH495" s="103"/>
      <c r="AI495" s="103"/>
      <c r="AJ495" s="103"/>
      <c r="AK495" s="103"/>
      <c r="AL495" s="103"/>
      <c r="AM495" s="103"/>
      <c r="AN495" s="103"/>
      <c r="AO495" s="103"/>
      <c r="AP495" s="103"/>
      <c r="AQ495" s="103"/>
      <c r="AR495" s="103"/>
    </row>
    <row r="496" spans="33:44" ht="12.75" customHeight="1">
      <c r="AG496" s="103"/>
      <c r="AH496" s="103"/>
      <c r="AI496" s="103"/>
      <c r="AJ496" s="103"/>
      <c r="AK496" s="103"/>
      <c r="AL496" s="103"/>
      <c r="AM496" s="103"/>
      <c r="AN496" s="103"/>
      <c r="AO496" s="103"/>
      <c r="AP496" s="103"/>
      <c r="AQ496" s="103"/>
      <c r="AR496" s="103"/>
    </row>
    <row r="497" spans="33:44" ht="12.75" customHeight="1">
      <c r="AG497" s="103"/>
      <c r="AH497" s="103"/>
      <c r="AI497" s="103"/>
      <c r="AJ497" s="103"/>
      <c r="AK497" s="103"/>
      <c r="AL497" s="103"/>
      <c r="AM497" s="103"/>
      <c r="AN497" s="103"/>
      <c r="AO497" s="103"/>
      <c r="AP497" s="103"/>
      <c r="AQ497" s="103"/>
      <c r="AR497" s="103"/>
    </row>
    <row r="498" spans="33:44" ht="12.75" customHeight="1">
      <c r="AG498" s="103"/>
      <c r="AH498" s="103"/>
      <c r="AI498" s="103"/>
      <c r="AJ498" s="103"/>
      <c r="AK498" s="103"/>
      <c r="AL498" s="103"/>
      <c r="AM498" s="103"/>
      <c r="AN498" s="103"/>
      <c r="AO498" s="103"/>
      <c r="AP498" s="103"/>
      <c r="AQ498" s="103"/>
      <c r="AR498" s="103"/>
    </row>
    <row r="499" spans="33:44" ht="12.75" customHeight="1">
      <c r="AG499" s="103"/>
      <c r="AH499" s="103"/>
      <c r="AI499" s="103"/>
      <c r="AJ499" s="103"/>
      <c r="AK499" s="103"/>
      <c r="AL499" s="103"/>
      <c r="AM499" s="103"/>
      <c r="AN499" s="103"/>
      <c r="AO499" s="103"/>
      <c r="AP499" s="103"/>
      <c r="AQ499" s="103"/>
      <c r="AR499" s="103"/>
    </row>
    <row r="500" spans="33:44" ht="12.75" customHeight="1">
      <c r="AG500" s="103"/>
      <c r="AH500" s="103"/>
      <c r="AI500" s="103"/>
      <c r="AJ500" s="103"/>
      <c r="AK500" s="103"/>
      <c r="AL500" s="103"/>
      <c r="AM500" s="103"/>
      <c r="AN500" s="103"/>
      <c r="AO500" s="103"/>
      <c r="AP500" s="103"/>
      <c r="AQ500" s="103"/>
      <c r="AR500" s="103"/>
    </row>
    <row r="501" spans="33:44" ht="12.75" customHeight="1">
      <c r="AG501" s="103"/>
      <c r="AH501" s="103"/>
      <c r="AI501" s="103"/>
      <c r="AJ501" s="103"/>
      <c r="AK501" s="103"/>
      <c r="AL501" s="103"/>
      <c r="AM501" s="103"/>
      <c r="AN501" s="103"/>
      <c r="AO501" s="103"/>
      <c r="AP501" s="103"/>
      <c r="AQ501" s="103"/>
      <c r="AR501" s="103"/>
    </row>
    <row r="502" spans="33:44" ht="12.75" customHeight="1">
      <c r="AG502" s="103"/>
      <c r="AH502" s="103"/>
      <c r="AI502" s="103"/>
      <c r="AJ502" s="103"/>
      <c r="AK502" s="103"/>
      <c r="AL502" s="103"/>
      <c r="AM502" s="103"/>
      <c r="AN502" s="103"/>
      <c r="AO502" s="103"/>
      <c r="AP502" s="103"/>
      <c r="AQ502" s="103"/>
      <c r="AR502" s="103"/>
    </row>
    <row r="503" spans="33:44" ht="12.75" customHeight="1">
      <c r="AG503" s="103"/>
      <c r="AH503" s="103"/>
      <c r="AI503" s="103"/>
      <c r="AJ503" s="103"/>
      <c r="AK503" s="103"/>
      <c r="AL503" s="103"/>
      <c r="AM503" s="103"/>
      <c r="AN503" s="103"/>
      <c r="AO503" s="103"/>
      <c r="AP503" s="103"/>
      <c r="AQ503" s="103"/>
      <c r="AR503" s="103"/>
    </row>
    <row r="504" spans="33:44" ht="12.75" customHeight="1">
      <c r="AG504" s="103"/>
      <c r="AH504" s="103"/>
      <c r="AI504" s="103"/>
      <c r="AJ504" s="103"/>
      <c r="AK504" s="103"/>
      <c r="AL504" s="103"/>
      <c r="AM504" s="103"/>
      <c r="AN504" s="103"/>
      <c r="AO504" s="103"/>
      <c r="AP504" s="103"/>
      <c r="AQ504" s="103"/>
      <c r="AR504" s="103"/>
    </row>
    <row r="505" spans="33:44" ht="12.75" customHeight="1">
      <c r="AG505" s="103"/>
      <c r="AH505" s="103"/>
      <c r="AI505" s="103"/>
      <c r="AJ505" s="103"/>
      <c r="AK505" s="103"/>
      <c r="AL505" s="103"/>
      <c r="AM505" s="103"/>
      <c r="AN505" s="103"/>
      <c r="AO505" s="103"/>
      <c r="AP505" s="103"/>
      <c r="AQ505" s="103"/>
      <c r="AR505" s="103"/>
    </row>
    <row r="506" spans="33:44" ht="12.75" customHeight="1">
      <c r="AG506" s="103"/>
      <c r="AH506" s="103"/>
      <c r="AI506" s="103"/>
      <c r="AJ506" s="103"/>
      <c r="AK506" s="103"/>
      <c r="AL506" s="103"/>
      <c r="AM506" s="103"/>
      <c r="AN506" s="103"/>
      <c r="AO506" s="103"/>
      <c r="AP506" s="103"/>
      <c r="AQ506" s="103"/>
      <c r="AR506" s="103"/>
    </row>
    <row r="507" spans="33:44" ht="12.75" customHeight="1">
      <c r="AG507" s="103"/>
      <c r="AH507" s="103"/>
      <c r="AI507" s="103"/>
      <c r="AJ507" s="103"/>
      <c r="AK507" s="103"/>
      <c r="AL507" s="103"/>
      <c r="AM507" s="103"/>
      <c r="AN507" s="103"/>
      <c r="AO507" s="103"/>
      <c r="AP507" s="103"/>
      <c r="AQ507" s="103"/>
      <c r="AR507" s="103"/>
    </row>
    <row r="508" spans="33:44" ht="12.75" customHeight="1">
      <c r="AG508" s="103"/>
      <c r="AH508" s="103"/>
      <c r="AI508" s="103"/>
      <c r="AJ508" s="103"/>
      <c r="AK508" s="103"/>
      <c r="AL508" s="103"/>
      <c r="AM508" s="103"/>
      <c r="AN508" s="103"/>
      <c r="AO508" s="103"/>
      <c r="AP508" s="103"/>
      <c r="AQ508" s="103"/>
      <c r="AR508" s="103"/>
    </row>
    <row r="509" spans="33:44" ht="12.75" customHeight="1">
      <c r="AG509" s="103"/>
      <c r="AH509" s="103"/>
      <c r="AI509" s="103"/>
      <c r="AJ509" s="103"/>
      <c r="AK509" s="103"/>
      <c r="AL509" s="103"/>
      <c r="AM509" s="103"/>
      <c r="AN509" s="103"/>
      <c r="AO509" s="103"/>
      <c r="AP509" s="103"/>
      <c r="AQ509" s="103"/>
      <c r="AR509" s="103"/>
    </row>
    <row r="510" spans="33:44" ht="12.75" customHeight="1">
      <c r="AG510" s="103"/>
      <c r="AH510" s="103"/>
      <c r="AI510" s="103"/>
      <c r="AJ510" s="103"/>
      <c r="AK510" s="103"/>
      <c r="AL510" s="103"/>
      <c r="AM510" s="103"/>
      <c r="AN510" s="103"/>
      <c r="AO510" s="103"/>
      <c r="AP510" s="103"/>
      <c r="AQ510" s="103"/>
      <c r="AR510" s="103"/>
    </row>
    <row r="511" spans="33:44" ht="12.75" customHeight="1">
      <c r="AG511" s="103"/>
      <c r="AH511" s="103"/>
      <c r="AI511" s="103"/>
      <c r="AJ511" s="103"/>
      <c r="AK511" s="103"/>
      <c r="AL511" s="103"/>
      <c r="AM511" s="103"/>
      <c r="AN511" s="103"/>
      <c r="AO511" s="103"/>
      <c r="AP511" s="103"/>
      <c r="AQ511" s="103"/>
      <c r="AR511" s="103"/>
    </row>
    <row r="512" spans="33:44" ht="12.75" customHeight="1">
      <c r="AG512" s="103"/>
      <c r="AH512" s="103"/>
      <c r="AI512" s="103"/>
      <c r="AJ512" s="103"/>
      <c r="AK512" s="103"/>
      <c r="AL512" s="103"/>
      <c r="AM512" s="103"/>
      <c r="AN512" s="103"/>
      <c r="AO512" s="103"/>
      <c r="AP512" s="103"/>
      <c r="AQ512" s="103"/>
      <c r="AR512" s="103"/>
    </row>
    <row r="513" spans="33:44" ht="12.75" customHeight="1">
      <c r="AG513" s="103"/>
      <c r="AH513" s="103"/>
      <c r="AI513" s="103"/>
      <c r="AJ513" s="103"/>
      <c r="AK513" s="103"/>
      <c r="AL513" s="103"/>
      <c r="AM513" s="103"/>
      <c r="AN513" s="103"/>
      <c r="AO513" s="103"/>
      <c r="AP513" s="103"/>
      <c r="AQ513" s="103"/>
      <c r="AR513" s="103"/>
    </row>
    <row r="514" spans="33:44" ht="12.75" customHeight="1">
      <c r="AG514" s="103"/>
      <c r="AH514" s="103"/>
      <c r="AI514" s="103"/>
      <c r="AJ514" s="103"/>
      <c r="AK514" s="103"/>
      <c r="AL514" s="103"/>
      <c r="AM514" s="103"/>
      <c r="AN514" s="103"/>
      <c r="AO514" s="103"/>
      <c r="AP514" s="103"/>
      <c r="AQ514" s="103"/>
      <c r="AR514" s="103"/>
    </row>
    <row r="515" spans="33:44" ht="12.75" customHeight="1">
      <c r="AG515" s="103"/>
      <c r="AH515" s="103"/>
      <c r="AI515" s="103"/>
      <c r="AJ515" s="103"/>
      <c r="AK515" s="103"/>
      <c r="AL515" s="103"/>
      <c r="AM515" s="103"/>
      <c r="AN515" s="103"/>
      <c r="AO515" s="103"/>
      <c r="AP515" s="103"/>
      <c r="AQ515" s="103"/>
      <c r="AR515" s="103"/>
    </row>
    <row r="516" spans="33:44" ht="12.75" customHeight="1">
      <c r="AG516" s="103"/>
      <c r="AH516" s="103"/>
      <c r="AI516" s="103"/>
      <c r="AJ516" s="103"/>
      <c r="AK516" s="103"/>
      <c r="AL516" s="103"/>
      <c r="AM516" s="103"/>
      <c r="AN516" s="103"/>
      <c r="AO516" s="103"/>
      <c r="AP516" s="103"/>
      <c r="AQ516" s="103"/>
      <c r="AR516" s="103"/>
    </row>
    <row r="517" spans="33:44" ht="12.75" customHeight="1">
      <c r="AG517" s="103"/>
      <c r="AH517" s="103"/>
      <c r="AI517" s="103"/>
      <c r="AJ517" s="103"/>
      <c r="AK517" s="103"/>
      <c r="AL517" s="103"/>
      <c r="AM517" s="103"/>
      <c r="AN517" s="103"/>
      <c r="AO517" s="103"/>
      <c r="AP517" s="103"/>
      <c r="AQ517" s="103"/>
      <c r="AR517" s="103"/>
    </row>
    <row r="518" spans="33:44" ht="12.75" customHeight="1">
      <c r="AG518" s="103"/>
      <c r="AH518" s="103"/>
      <c r="AI518" s="103"/>
      <c r="AJ518" s="103"/>
      <c r="AK518" s="103"/>
      <c r="AL518" s="103"/>
      <c r="AM518" s="103"/>
      <c r="AN518" s="103"/>
      <c r="AO518" s="103"/>
      <c r="AP518" s="103"/>
      <c r="AQ518" s="103"/>
      <c r="AR518" s="103"/>
    </row>
    <row r="519" spans="33:44" ht="12.75" customHeight="1">
      <c r="AG519" s="103"/>
      <c r="AH519" s="103"/>
      <c r="AI519" s="103"/>
      <c r="AJ519" s="103"/>
      <c r="AK519" s="103"/>
      <c r="AL519" s="103"/>
      <c r="AM519" s="103"/>
      <c r="AN519" s="103"/>
      <c r="AO519" s="103"/>
      <c r="AP519" s="103"/>
      <c r="AQ519" s="103"/>
      <c r="AR519" s="103"/>
    </row>
    <row r="520" spans="33:44" ht="12.75" customHeight="1">
      <c r="AG520" s="103"/>
      <c r="AH520" s="103"/>
      <c r="AI520" s="103"/>
      <c r="AJ520" s="103"/>
      <c r="AK520" s="103"/>
      <c r="AL520" s="103"/>
      <c r="AM520" s="103"/>
      <c r="AN520" s="103"/>
      <c r="AO520" s="103"/>
      <c r="AP520" s="103"/>
      <c r="AQ520" s="103"/>
      <c r="AR520" s="103"/>
    </row>
    <row r="521" spans="33:44" ht="12.75" customHeight="1">
      <c r="AG521" s="103"/>
      <c r="AH521" s="103"/>
      <c r="AI521" s="103"/>
      <c r="AJ521" s="103"/>
      <c r="AK521" s="103"/>
      <c r="AL521" s="103"/>
      <c r="AM521" s="103"/>
      <c r="AN521" s="103"/>
      <c r="AO521" s="103"/>
      <c r="AP521" s="103"/>
      <c r="AQ521" s="103"/>
      <c r="AR521" s="103"/>
    </row>
    <row r="522" spans="33:44" ht="12.75" customHeight="1">
      <c r="AG522" s="103"/>
      <c r="AH522" s="103"/>
      <c r="AI522" s="103"/>
      <c r="AJ522" s="103"/>
      <c r="AK522" s="103"/>
      <c r="AL522" s="103"/>
      <c r="AM522" s="103"/>
      <c r="AN522" s="103"/>
      <c r="AO522" s="103"/>
      <c r="AP522" s="103"/>
      <c r="AQ522" s="103"/>
      <c r="AR522" s="103"/>
    </row>
    <row r="523" spans="33:44" ht="12.75" customHeight="1">
      <c r="AG523" s="103"/>
      <c r="AH523" s="103"/>
      <c r="AI523" s="103"/>
      <c r="AJ523" s="103"/>
      <c r="AK523" s="103"/>
      <c r="AL523" s="103"/>
      <c r="AM523" s="103"/>
      <c r="AN523" s="103"/>
      <c r="AO523" s="103"/>
      <c r="AP523" s="103"/>
      <c r="AQ523" s="103"/>
      <c r="AR523" s="103"/>
    </row>
    <row r="524" spans="33:44" ht="12.75" customHeight="1">
      <c r="AG524" s="103"/>
      <c r="AH524" s="103"/>
      <c r="AI524" s="103"/>
      <c r="AJ524" s="103"/>
      <c r="AK524" s="103"/>
      <c r="AL524" s="103"/>
      <c r="AM524" s="103"/>
      <c r="AN524" s="103"/>
      <c r="AO524" s="103"/>
      <c r="AP524" s="103"/>
      <c r="AQ524" s="103"/>
      <c r="AR524" s="103"/>
    </row>
    <row r="525" spans="33:44" ht="12.75" customHeight="1">
      <c r="AG525" s="103"/>
      <c r="AH525" s="103"/>
      <c r="AI525" s="103"/>
      <c r="AJ525" s="103"/>
      <c r="AK525" s="103"/>
      <c r="AL525" s="103"/>
      <c r="AM525" s="103"/>
      <c r="AN525" s="103"/>
      <c r="AO525" s="103"/>
      <c r="AP525" s="103"/>
      <c r="AQ525" s="103"/>
      <c r="AR525" s="103"/>
    </row>
    <row r="526" spans="33:44" ht="12.75" customHeight="1">
      <c r="AG526" s="103"/>
      <c r="AH526" s="103"/>
      <c r="AI526" s="103"/>
      <c r="AJ526" s="103"/>
      <c r="AK526" s="103"/>
      <c r="AL526" s="103"/>
      <c r="AM526" s="103"/>
      <c r="AN526" s="103"/>
      <c r="AO526" s="103"/>
      <c r="AP526" s="103"/>
      <c r="AQ526" s="103"/>
      <c r="AR526" s="103"/>
    </row>
    <row r="527" spans="33:44" ht="12.75" customHeight="1">
      <c r="AG527" s="103"/>
      <c r="AH527" s="103"/>
      <c r="AI527" s="103"/>
      <c r="AJ527" s="103"/>
      <c r="AK527" s="103"/>
      <c r="AL527" s="103"/>
      <c r="AM527" s="103"/>
      <c r="AN527" s="103"/>
      <c r="AO527" s="103"/>
      <c r="AP527" s="103"/>
      <c r="AQ527" s="103"/>
      <c r="AR527" s="103"/>
    </row>
    <row r="528" spans="33:44" ht="12.75" customHeight="1">
      <c r="AG528" s="103"/>
      <c r="AH528" s="103"/>
      <c r="AI528" s="103"/>
      <c r="AJ528" s="103"/>
      <c r="AK528" s="103"/>
      <c r="AL528" s="103"/>
      <c r="AM528" s="103"/>
      <c r="AN528" s="103"/>
      <c r="AO528" s="103"/>
      <c r="AP528" s="103"/>
      <c r="AQ528" s="103"/>
      <c r="AR528" s="103"/>
    </row>
    <row r="529" spans="33:44" ht="12.75" customHeight="1">
      <c r="AG529" s="103"/>
      <c r="AH529" s="103"/>
      <c r="AI529" s="103"/>
      <c r="AJ529" s="103"/>
      <c r="AK529" s="103"/>
      <c r="AL529" s="103"/>
      <c r="AM529" s="103"/>
      <c r="AN529" s="103"/>
      <c r="AO529" s="103"/>
      <c r="AP529" s="103"/>
      <c r="AQ529" s="103"/>
      <c r="AR529" s="103"/>
    </row>
    <row r="530" spans="33:44" ht="12.75" customHeight="1">
      <c r="AG530" s="103"/>
      <c r="AH530" s="103"/>
      <c r="AI530" s="103"/>
      <c r="AJ530" s="103"/>
      <c r="AK530" s="103"/>
      <c r="AL530" s="103"/>
      <c r="AM530" s="103"/>
      <c r="AN530" s="103"/>
      <c r="AO530" s="103"/>
      <c r="AP530" s="103"/>
      <c r="AQ530" s="103"/>
      <c r="AR530" s="103"/>
    </row>
    <row r="531" spans="33:44" ht="12.75" customHeight="1">
      <c r="AG531" s="103"/>
      <c r="AH531" s="103"/>
      <c r="AI531" s="103"/>
      <c r="AJ531" s="103"/>
      <c r="AK531" s="103"/>
      <c r="AL531" s="103"/>
      <c r="AM531" s="103"/>
      <c r="AN531" s="103"/>
      <c r="AO531" s="103"/>
      <c r="AP531" s="103"/>
      <c r="AQ531" s="103"/>
      <c r="AR531" s="103"/>
    </row>
    <row r="532" spans="33:44" ht="12.75" customHeight="1">
      <c r="AG532" s="103"/>
      <c r="AH532" s="103"/>
      <c r="AI532" s="103"/>
      <c r="AJ532" s="103"/>
      <c r="AK532" s="103"/>
      <c r="AL532" s="103"/>
      <c r="AM532" s="103"/>
      <c r="AN532" s="103"/>
      <c r="AO532" s="103"/>
      <c r="AP532" s="103"/>
      <c r="AQ532" s="103"/>
      <c r="AR532" s="103"/>
    </row>
    <row r="533" spans="33:44" ht="12.75" customHeight="1">
      <c r="AG533" s="103"/>
      <c r="AH533" s="103"/>
      <c r="AI533" s="103"/>
      <c r="AJ533" s="103"/>
      <c r="AK533" s="103"/>
      <c r="AL533" s="103"/>
      <c r="AM533" s="103"/>
      <c r="AN533" s="103"/>
      <c r="AO533" s="103"/>
      <c r="AP533" s="103"/>
      <c r="AQ533" s="103"/>
      <c r="AR533" s="103"/>
    </row>
    <row r="534" spans="33:44" ht="12.75" customHeight="1">
      <c r="AG534" s="103"/>
      <c r="AH534" s="103"/>
      <c r="AI534" s="103"/>
      <c r="AJ534" s="103"/>
      <c r="AK534" s="103"/>
      <c r="AL534" s="103"/>
      <c r="AM534" s="103"/>
      <c r="AN534" s="103"/>
      <c r="AO534" s="103"/>
      <c r="AP534" s="103"/>
      <c r="AQ534" s="103"/>
      <c r="AR534" s="103"/>
    </row>
    <row r="535" spans="33:44" ht="12.75" customHeight="1">
      <c r="AG535" s="103"/>
      <c r="AH535" s="103"/>
      <c r="AI535" s="103"/>
      <c r="AJ535" s="103"/>
      <c r="AK535" s="103"/>
      <c r="AL535" s="103"/>
      <c r="AM535" s="103"/>
      <c r="AN535" s="103"/>
      <c r="AO535" s="103"/>
      <c r="AP535" s="103"/>
      <c r="AQ535" s="103"/>
      <c r="AR535" s="103"/>
    </row>
    <row r="536" spans="33:44" ht="12.75" customHeight="1">
      <c r="AG536" s="103"/>
      <c r="AH536" s="103"/>
      <c r="AI536" s="103"/>
      <c r="AJ536" s="103"/>
      <c r="AK536" s="103"/>
      <c r="AL536" s="103"/>
      <c r="AM536" s="103"/>
      <c r="AN536" s="103"/>
      <c r="AO536" s="103"/>
      <c r="AP536" s="103"/>
      <c r="AQ536" s="103"/>
      <c r="AR536" s="103"/>
    </row>
    <row r="537" spans="33:44" ht="12.75" customHeight="1">
      <c r="AG537" s="103"/>
      <c r="AH537" s="103"/>
      <c r="AI537" s="103"/>
      <c r="AJ537" s="103"/>
      <c r="AK537" s="103"/>
      <c r="AL537" s="103"/>
      <c r="AM537" s="103"/>
      <c r="AN537" s="103"/>
      <c r="AO537" s="103"/>
      <c r="AP537" s="103"/>
      <c r="AQ537" s="103"/>
      <c r="AR537" s="103"/>
    </row>
    <row r="538" spans="33:44" ht="12.75" customHeight="1">
      <c r="AG538" s="103"/>
      <c r="AH538" s="103"/>
      <c r="AI538" s="103"/>
      <c r="AJ538" s="103"/>
      <c r="AK538" s="103"/>
      <c r="AL538" s="103"/>
      <c r="AM538" s="103"/>
      <c r="AN538" s="103"/>
      <c r="AO538" s="103"/>
      <c r="AP538" s="103"/>
      <c r="AQ538" s="103"/>
      <c r="AR538" s="103"/>
    </row>
    <row r="539" spans="33:44" ht="12.75" customHeight="1">
      <c r="AG539" s="103"/>
      <c r="AH539" s="103"/>
      <c r="AI539" s="103"/>
      <c r="AJ539" s="103"/>
      <c r="AK539" s="103"/>
      <c r="AL539" s="103"/>
      <c r="AM539" s="103"/>
      <c r="AN539" s="103"/>
      <c r="AO539" s="103"/>
      <c r="AP539" s="103"/>
      <c r="AQ539" s="103"/>
      <c r="AR539" s="103"/>
    </row>
    <row r="540" spans="33:44" ht="12.75" customHeight="1">
      <c r="AG540" s="103"/>
      <c r="AH540" s="103"/>
      <c r="AI540" s="103"/>
      <c r="AJ540" s="103"/>
      <c r="AK540" s="103"/>
      <c r="AL540" s="103"/>
      <c r="AM540" s="103"/>
      <c r="AN540" s="103"/>
      <c r="AO540" s="103"/>
      <c r="AP540" s="103"/>
      <c r="AQ540" s="103"/>
      <c r="AR540" s="103"/>
    </row>
    <row r="541" spans="33:44" ht="12.75" customHeight="1">
      <c r="AG541" s="103"/>
      <c r="AH541" s="103"/>
      <c r="AI541" s="103"/>
      <c r="AJ541" s="103"/>
      <c r="AK541" s="103"/>
      <c r="AL541" s="103"/>
      <c r="AM541" s="103"/>
      <c r="AN541" s="103"/>
      <c r="AO541" s="103"/>
      <c r="AP541" s="103"/>
      <c r="AQ541" s="103"/>
      <c r="AR541" s="103"/>
    </row>
    <row r="542" spans="33:44" ht="12.75" customHeight="1">
      <c r="AG542" s="103"/>
      <c r="AH542" s="103"/>
      <c r="AI542" s="103"/>
      <c r="AJ542" s="103"/>
      <c r="AK542" s="103"/>
      <c r="AL542" s="103"/>
      <c r="AM542" s="103"/>
      <c r="AN542" s="103"/>
      <c r="AO542" s="103"/>
      <c r="AP542" s="103"/>
      <c r="AQ542" s="103"/>
      <c r="AR542" s="103"/>
    </row>
    <row r="543" spans="33:44" ht="12.75" customHeight="1">
      <c r="AG543" s="103"/>
      <c r="AH543" s="103"/>
      <c r="AI543" s="103"/>
      <c r="AJ543" s="103"/>
      <c r="AK543" s="103"/>
      <c r="AL543" s="103"/>
      <c r="AM543" s="103"/>
      <c r="AN543" s="103"/>
      <c r="AO543" s="103"/>
      <c r="AP543" s="103"/>
      <c r="AQ543" s="103"/>
      <c r="AR543" s="103"/>
    </row>
    <row r="544" spans="33:44" ht="12.75" customHeight="1">
      <c r="AG544" s="103"/>
      <c r="AH544" s="103"/>
      <c r="AI544" s="103"/>
      <c r="AJ544" s="103"/>
      <c r="AK544" s="103"/>
      <c r="AL544" s="103"/>
      <c r="AM544" s="103"/>
      <c r="AN544" s="103"/>
      <c r="AO544" s="103"/>
      <c r="AP544" s="103"/>
      <c r="AQ544" s="103"/>
      <c r="AR544" s="103"/>
    </row>
    <row r="545" spans="33:44" ht="12.75" customHeight="1">
      <c r="AG545" s="103"/>
      <c r="AH545" s="103"/>
      <c r="AI545" s="103"/>
      <c r="AJ545" s="103"/>
      <c r="AK545" s="103"/>
      <c r="AL545" s="103"/>
      <c r="AM545" s="103"/>
      <c r="AN545" s="103"/>
      <c r="AO545" s="103"/>
      <c r="AP545" s="103"/>
      <c r="AQ545" s="103"/>
      <c r="AR545" s="103"/>
    </row>
    <row r="546" spans="33:44" ht="12.75" customHeight="1">
      <c r="AG546" s="103"/>
      <c r="AH546" s="103"/>
      <c r="AI546" s="103"/>
      <c r="AJ546" s="103"/>
      <c r="AK546" s="103"/>
      <c r="AL546" s="103"/>
      <c r="AM546" s="103"/>
      <c r="AN546" s="103"/>
      <c r="AO546" s="103"/>
      <c r="AP546" s="103"/>
      <c r="AQ546" s="103"/>
      <c r="AR546" s="103"/>
    </row>
    <row r="547" spans="33:44" ht="12.75" customHeight="1">
      <c r="AG547" s="103"/>
      <c r="AH547" s="103"/>
      <c r="AI547" s="103"/>
      <c r="AJ547" s="103"/>
      <c r="AK547" s="103"/>
      <c r="AL547" s="103"/>
      <c r="AM547" s="103"/>
      <c r="AN547" s="103"/>
      <c r="AO547" s="103"/>
      <c r="AP547" s="103"/>
      <c r="AQ547" s="103"/>
      <c r="AR547" s="103"/>
    </row>
    <row r="548" spans="33:44" ht="12.75" customHeight="1">
      <c r="AG548" s="103"/>
      <c r="AH548" s="103"/>
      <c r="AI548" s="103"/>
      <c r="AJ548" s="103"/>
      <c r="AK548" s="103"/>
      <c r="AL548" s="103"/>
      <c r="AM548" s="103"/>
      <c r="AN548" s="103"/>
      <c r="AO548" s="103"/>
      <c r="AP548" s="103"/>
      <c r="AQ548" s="103"/>
      <c r="AR548" s="103"/>
    </row>
    <row r="549" spans="33:44" ht="12.75" customHeight="1">
      <c r="AG549" s="103"/>
      <c r="AH549" s="103"/>
      <c r="AI549" s="103"/>
      <c r="AJ549" s="103"/>
      <c r="AK549" s="103"/>
      <c r="AL549" s="103"/>
      <c r="AM549" s="103"/>
      <c r="AN549" s="103"/>
      <c r="AO549" s="103"/>
      <c r="AP549" s="103"/>
      <c r="AQ549" s="103"/>
      <c r="AR549" s="103"/>
    </row>
    <row r="550" spans="33:44" ht="12.75" customHeight="1">
      <c r="AG550" s="103"/>
      <c r="AH550" s="103"/>
      <c r="AI550" s="103"/>
      <c r="AJ550" s="103"/>
      <c r="AK550" s="103"/>
      <c r="AL550" s="103"/>
      <c r="AM550" s="103"/>
      <c r="AN550" s="103"/>
      <c r="AO550" s="103"/>
      <c r="AP550" s="103"/>
      <c r="AQ550" s="103"/>
      <c r="AR550" s="103"/>
    </row>
    <row r="551" spans="33:44" ht="12.75" customHeight="1">
      <c r="AG551" s="103"/>
      <c r="AH551" s="103"/>
      <c r="AI551" s="103"/>
      <c r="AJ551" s="103"/>
      <c r="AK551" s="103"/>
      <c r="AL551" s="103"/>
      <c r="AM551" s="103"/>
      <c r="AN551" s="103"/>
      <c r="AO551" s="103"/>
      <c r="AP551" s="103"/>
      <c r="AQ551" s="103"/>
      <c r="AR551" s="103"/>
    </row>
    <row r="552" spans="33:44" ht="12.75" customHeight="1">
      <c r="AG552" s="103"/>
      <c r="AH552" s="103"/>
      <c r="AI552" s="103"/>
      <c r="AJ552" s="103"/>
      <c r="AK552" s="103"/>
      <c r="AL552" s="103"/>
      <c r="AM552" s="103"/>
      <c r="AN552" s="103"/>
      <c r="AO552" s="103"/>
      <c r="AP552" s="103"/>
      <c r="AQ552" s="103"/>
      <c r="AR552" s="103"/>
    </row>
    <row r="553" spans="33:44" ht="12.75" customHeight="1">
      <c r="AG553" s="103"/>
      <c r="AH553" s="103"/>
      <c r="AI553" s="103"/>
      <c r="AJ553" s="103"/>
      <c r="AK553" s="103"/>
      <c r="AL553" s="103"/>
      <c r="AM553" s="103"/>
      <c r="AN553" s="103"/>
      <c r="AO553" s="103"/>
      <c r="AP553" s="103"/>
      <c r="AQ553" s="103"/>
      <c r="AR553" s="103"/>
    </row>
    <row r="554" spans="33:44" ht="12.75" customHeight="1">
      <c r="AG554" s="103"/>
      <c r="AH554" s="103"/>
      <c r="AI554" s="103"/>
      <c r="AJ554" s="103"/>
      <c r="AK554" s="103"/>
      <c r="AL554" s="103"/>
      <c r="AM554" s="103"/>
      <c r="AN554" s="103"/>
      <c r="AO554" s="103"/>
      <c r="AP554" s="103"/>
      <c r="AQ554" s="103"/>
      <c r="AR554" s="103"/>
    </row>
    <row r="555" spans="33:44" ht="12.75" customHeight="1">
      <c r="AG555" s="103"/>
      <c r="AH555" s="103"/>
      <c r="AI555" s="103"/>
      <c r="AJ555" s="103"/>
      <c r="AK555" s="103"/>
      <c r="AL555" s="103"/>
      <c r="AM555" s="103"/>
      <c r="AN555" s="103"/>
      <c r="AO555" s="103"/>
      <c r="AP555" s="103"/>
      <c r="AQ555" s="103"/>
      <c r="AR555" s="103"/>
    </row>
    <row r="556" spans="33:44" ht="12.75" customHeight="1">
      <c r="AG556" s="103"/>
      <c r="AH556" s="103"/>
      <c r="AI556" s="103"/>
      <c r="AJ556" s="103"/>
      <c r="AK556" s="103"/>
      <c r="AL556" s="103"/>
      <c r="AM556" s="103"/>
      <c r="AN556" s="103"/>
      <c r="AO556" s="103"/>
      <c r="AP556" s="103"/>
      <c r="AQ556" s="103"/>
      <c r="AR556" s="103"/>
    </row>
    <row r="557" spans="33:44" ht="12.75" customHeight="1">
      <c r="AG557" s="103"/>
      <c r="AH557" s="103"/>
      <c r="AI557" s="103"/>
      <c r="AJ557" s="103"/>
      <c r="AK557" s="103"/>
      <c r="AL557" s="103"/>
      <c r="AM557" s="103"/>
      <c r="AN557" s="103"/>
      <c r="AO557" s="103"/>
      <c r="AP557" s="103"/>
      <c r="AQ557" s="103"/>
      <c r="AR557" s="103"/>
    </row>
    <row r="558" spans="33:44" ht="12.75" customHeight="1">
      <c r="AG558" s="103"/>
      <c r="AH558" s="103"/>
      <c r="AI558" s="103"/>
      <c r="AJ558" s="103"/>
      <c r="AK558" s="103"/>
      <c r="AL558" s="103"/>
      <c r="AM558" s="103"/>
      <c r="AN558" s="103"/>
      <c r="AO558" s="103"/>
      <c r="AP558" s="103"/>
      <c r="AQ558" s="103"/>
      <c r="AR558" s="103"/>
    </row>
    <row r="559" spans="33:44" ht="12.75" customHeight="1">
      <c r="AG559" s="103"/>
      <c r="AH559" s="103"/>
      <c r="AI559" s="103"/>
      <c r="AJ559" s="103"/>
      <c r="AK559" s="103"/>
      <c r="AL559" s="103"/>
      <c r="AM559" s="103"/>
      <c r="AN559" s="103"/>
      <c r="AO559" s="103"/>
      <c r="AP559" s="103"/>
      <c r="AQ559" s="103"/>
      <c r="AR559" s="103"/>
    </row>
    <row r="560" spans="33:44" ht="12.75" customHeight="1">
      <c r="AG560" s="103"/>
      <c r="AH560" s="103"/>
      <c r="AI560" s="103"/>
      <c r="AJ560" s="103"/>
      <c r="AK560" s="103"/>
      <c r="AL560" s="103"/>
      <c r="AM560" s="103"/>
      <c r="AN560" s="103"/>
      <c r="AO560" s="103"/>
      <c r="AP560" s="103"/>
      <c r="AQ560" s="103"/>
      <c r="AR560" s="103"/>
    </row>
    <row r="561" spans="33:44" ht="12.75" customHeight="1">
      <c r="AG561" s="103"/>
      <c r="AH561" s="103"/>
      <c r="AI561" s="103"/>
      <c r="AJ561" s="103"/>
      <c r="AK561" s="103"/>
      <c r="AL561" s="103"/>
      <c r="AM561" s="103"/>
      <c r="AN561" s="103"/>
      <c r="AO561" s="103"/>
      <c r="AP561" s="103"/>
      <c r="AQ561" s="103"/>
      <c r="AR561" s="103"/>
    </row>
    <row r="562" spans="33:44" ht="12.75" customHeight="1">
      <c r="AG562" s="103"/>
      <c r="AH562" s="103"/>
      <c r="AI562" s="103"/>
      <c r="AJ562" s="103"/>
      <c r="AK562" s="103"/>
      <c r="AL562" s="103"/>
      <c r="AM562" s="103"/>
      <c r="AN562" s="103"/>
      <c r="AO562" s="103"/>
      <c r="AP562" s="103"/>
      <c r="AQ562" s="103"/>
      <c r="AR562" s="103"/>
    </row>
    <row r="563" spans="33:44" ht="12.75" customHeight="1">
      <c r="AG563" s="103"/>
      <c r="AH563" s="103"/>
      <c r="AI563" s="103"/>
      <c r="AJ563" s="103"/>
      <c r="AK563" s="103"/>
      <c r="AL563" s="103"/>
      <c r="AM563" s="103"/>
      <c r="AN563" s="103"/>
      <c r="AO563" s="103"/>
      <c r="AP563" s="103"/>
      <c r="AQ563" s="103"/>
      <c r="AR563" s="103"/>
    </row>
    <row r="564" spans="33:44" ht="12.75" customHeight="1">
      <c r="AG564" s="103"/>
      <c r="AH564" s="103"/>
      <c r="AI564" s="103"/>
      <c r="AJ564" s="103"/>
      <c r="AK564" s="103"/>
      <c r="AL564" s="103"/>
      <c r="AM564" s="103"/>
      <c r="AN564" s="103"/>
      <c r="AO564" s="103"/>
      <c r="AP564" s="103"/>
      <c r="AQ564" s="103"/>
      <c r="AR564" s="103"/>
    </row>
    <row r="565" spans="33:44" ht="12.75" customHeight="1">
      <c r="AG565" s="103"/>
      <c r="AH565" s="103"/>
      <c r="AI565" s="103"/>
      <c r="AJ565" s="103"/>
      <c r="AK565" s="103"/>
      <c r="AL565" s="103"/>
      <c r="AM565" s="103"/>
      <c r="AN565" s="103"/>
      <c r="AO565" s="103"/>
      <c r="AP565" s="103"/>
      <c r="AQ565" s="103"/>
      <c r="AR565" s="103"/>
    </row>
    <row r="566" spans="33:44" ht="12.75" customHeight="1">
      <c r="AG566" s="103"/>
      <c r="AH566" s="103"/>
      <c r="AI566" s="103"/>
      <c r="AJ566" s="103"/>
      <c r="AK566" s="103"/>
      <c r="AL566" s="103"/>
      <c r="AM566" s="103"/>
      <c r="AN566" s="103"/>
      <c r="AO566" s="103"/>
      <c r="AP566" s="103"/>
      <c r="AQ566" s="103"/>
      <c r="AR566" s="103"/>
    </row>
    <row r="567" spans="33:44" ht="12.75" customHeight="1">
      <c r="AG567" s="103"/>
      <c r="AH567" s="103"/>
      <c r="AI567" s="103"/>
      <c r="AJ567" s="103"/>
      <c r="AK567" s="103"/>
      <c r="AL567" s="103"/>
      <c r="AM567" s="103"/>
      <c r="AN567" s="103"/>
      <c r="AO567" s="103"/>
      <c r="AP567" s="103"/>
      <c r="AQ567" s="103"/>
      <c r="AR567" s="103"/>
    </row>
    <row r="568" spans="33:44" ht="12.75" customHeight="1">
      <c r="AG568" s="103"/>
      <c r="AH568" s="103"/>
      <c r="AI568" s="103"/>
      <c r="AJ568" s="103"/>
      <c r="AK568" s="103"/>
      <c r="AL568" s="103"/>
      <c r="AM568" s="103"/>
      <c r="AN568" s="103"/>
      <c r="AO568" s="103"/>
      <c r="AP568" s="103"/>
      <c r="AQ568" s="103"/>
      <c r="AR568" s="103"/>
    </row>
    <row r="569" spans="33:44" ht="12.75" customHeight="1">
      <c r="AG569" s="103"/>
      <c r="AH569" s="103"/>
      <c r="AI569" s="103"/>
      <c r="AJ569" s="103"/>
      <c r="AK569" s="103"/>
      <c r="AL569" s="103"/>
      <c r="AM569" s="103"/>
      <c r="AN569" s="103"/>
      <c r="AO569" s="103"/>
      <c r="AP569" s="103"/>
      <c r="AQ569" s="103"/>
      <c r="AR569" s="103"/>
    </row>
    <row r="570" spans="33:44" ht="12.75" customHeight="1">
      <c r="AG570" s="103"/>
      <c r="AH570" s="103"/>
      <c r="AI570" s="103"/>
      <c r="AJ570" s="103"/>
      <c r="AK570" s="103"/>
      <c r="AL570" s="103"/>
      <c r="AM570" s="103"/>
      <c r="AN570" s="103"/>
      <c r="AO570" s="103"/>
      <c r="AP570" s="103"/>
      <c r="AQ570" s="103"/>
      <c r="AR570" s="103"/>
    </row>
    <row r="571" spans="33:44" ht="12.75" customHeight="1">
      <c r="AG571" s="103"/>
      <c r="AH571" s="103"/>
      <c r="AI571" s="103"/>
      <c r="AJ571" s="103"/>
      <c r="AK571" s="103"/>
      <c r="AL571" s="103"/>
      <c r="AM571" s="103"/>
      <c r="AN571" s="103"/>
      <c r="AO571" s="103"/>
      <c r="AP571" s="103"/>
      <c r="AQ571" s="103"/>
      <c r="AR571" s="103"/>
    </row>
    <row r="572" spans="33:44" ht="12.75" customHeight="1">
      <c r="AG572" s="103"/>
      <c r="AH572" s="103"/>
      <c r="AI572" s="103"/>
      <c r="AJ572" s="103"/>
      <c r="AK572" s="103"/>
      <c r="AL572" s="103"/>
      <c r="AM572" s="103"/>
      <c r="AN572" s="103"/>
      <c r="AO572" s="103"/>
      <c r="AP572" s="103"/>
      <c r="AQ572" s="103"/>
      <c r="AR572" s="103"/>
    </row>
    <row r="573" spans="33:44" ht="12.75" customHeight="1">
      <c r="AG573" s="103"/>
      <c r="AH573" s="103"/>
      <c r="AI573" s="103"/>
      <c r="AJ573" s="103"/>
      <c r="AK573" s="103"/>
      <c r="AL573" s="103"/>
      <c r="AM573" s="103"/>
      <c r="AN573" s="103"/>
      <c r="AO573" s="103"/>
      <c r="AP573" s="103"/>
      <c r="AQ573" s="103"/>
      <c r="AR573" s="103"/>
    </row>
    <row r="574" spans="33:44" ht="12.75" customHeight="1">
      <c r="AG574" s="103"/>
      <c r="AH574" s="103"/>
      <c r="AI574" s="103"/>
      <c r="AJ574" s="103"/>
      <c r="AK574" s="103"/>
      <c r="AL574" s="103"/>
      <c r="AM574" s="103"/>
      <c r="AN574" s="103"/>
      <c r="AO574" s="103"/>
      <c r="AP574" s="103"/>
      <c r="AQ574" s="103"/>
      <c r="AR574" s="103"/>
    </row>
    <row r="575" spans="33:44" ht="12.75" customHeight="1">
      <c r="AG575" s="103"/>
      <c r="AH575" s="103"/>
      <c r="AI575" s="103"/>
      <c r="AJ575" s="103"/>
      <c r="AK575" s="103"/>
      <c r="AL575" s="103"/>
      <c r="AM575" s="103"/>
      <c r="AN575" s="103"/>
      <c r="AO575" s="103"/>
      <c r="AP575" s="103"/>
      <c r="AQ575" s="103"/>
      <c r="AR575" s="103"/>
    </row>
    <row r="576" spans="33:44" ht="12.75" customHeight="1">
      <c r="AG576" s="103"/>
      <c r="AH576" s="103"/>
      <c r="AI576" s="103"/>
      <c r="AJ576" s="103"/>
      <c r="AK576" s="103"/>
      <c r="AL576" s="103"/>
      <c r="AM576" s="103"/>
      <c r="AN576" s="103"/>
      <c r="AO576" s="103"/>
      <c r="AP576" s="103"/>
      <c r="AQ576" s="103"/>
      <c r="AR576" s="103"/>
    </row>
    <row r="577" spans="33:44" ht="12.75" customHeight="1">
      <c r="AG577" s="103"/>
      <c r="AH577" s="103"/>
      <c r="AI577" s="103"/>
      <c r="AJ577" s="103"/>
      <c r="AK577" s="103"/>
      <c r="AL577" s="103"/>
      <c r="AM577" s="103"/>
      <c r="AN577" s="103"/>
      <c r="AO577" s="103"/>
      <c r="AP577" s="103"/>
      <c r="AQ577" s="103"/>
      <c r="AR577" s="103"/>
    </row>
    <row r="578" spans="33:44" ht="12.75" customHeight="1">
      <c r="AG578" s="103"/>
      <c r="AH578" s="103"/>
      <c r="AI578" s="103"/>
      <c r="AJ578" s="103"/>
      <c r="AK578" s="103"/>
      <c r="AL578" s="103"/>
      <c r="AM578" s="103"/>
      <c r="AN578" s="103"/>
      <c r="AO578" s="103"/>
      <c r="AP578" s="103"/>
      <c r="AQ578" s="103"/>
      <c r="AR578" s="103"/>
    </row>
    <row r="579" spans="33:44" ht="12.75" customHeight="1">
      <c r="AG579" s="103"/>
      <c r="AH579" s="103"/>
      <c r="AI579" s="103"/>
      <c r="AJ579" s="103"/>
      <c r="AK579" s="103"/>
      <c r="AL579" s="103"/>
      <c r="AM579" s="103"/>
      <c r="AN579" s="103"/>
      <c r="AO579" s="103"/>
      <c r="AP579" s="103"/>
      <c r="AQ579" s="103"/>
      <c r="AR579" s="103"/>
    </row>
    <row r="580" spans="33:44" ht="12.75" customHeight="1">
      <c r="AG580" s="103"/>
      <c r="AH580" s="103"/>
      <c r="AI580" s="103"/>
      <c r="AJ580" s="103"/>
      <c r="AK580" s="103"/>
      <c r="AL580" s="103"/>
      <c r="AM580" s="103"/>
      <c r="AN580" s="103"/>
      <c r="AO580" s="103"/>
      <c r="AP580" s="103"/>
      <c r="AQ580" s="103"/>
      <c r="AR580" s="103"/>
    </row>
    <row r="581" spans="33:44" ht="12.75" customHeight="1">
      <c r="AG581" s="103"/>
      <c r="AH581" s="103"/>
      <c r="AI581" s="103"/>
      <c r="AJ581" s="103"/>
      <c r="AK581" s="103"/>
      <c r="AL581" s="103"/>
      <c r="AM581" s="103"/>
      <c r="AN581" s="103"/>
      <c r="AO581" s="103"/>
      <c r="AP581" s="103"/>
      <c r="AQ581" s="103"/>
      <c r="AR581" s="103"/>
    </row>
    <row r="582" spans="33:44" ht="12.75" customHeight="1">
      <c r="AG582" s="103"/>
      <c r="AH582" s="103"/>
      <c r="AI582" s="103"/>
      <c r="AJ582" s="103"/>
      <c r="AK582" s="103"/>
      <c r="AL582" s="103"/>
      <c r="AM582" s="103"/>
      <c r="AN582" s="103"/>
      <c r="AO582" s="103"/>
      <c r="AP582" s="103"/>
      <c r="AQ582" s="103"/>
      <c r="AR582" s="103"/>
    </row>
    <row r="583" spans="33:44" ht="12.75" customHeight="1">
      <c r="AG583" s="103"/>
      <c r="AH583" s="103"/>
      <c r="AI583" s="103"/>
      <c r="AJ583" s="103"/>
      <c r="AK583" s="103"/>
      <c r="AL583" s="103"/>
      <c r="AM583" s="103"/>
      <c r="AN583" s="103"/>
      <c r="AO583" s="103"/>
      <c r="AP583" s="103"/>
      <c r="AQ583" s="103"/>
      <c r="AR583" s="103"/>
    </row>
    <row r="584" spans="33:44" ht="12.75" customHeight="1">
      <c r="AG584" s="103"/>
      <c r="AH584" s="103"/>
      <c r="AI584" s="103"/>
      <c r="AJ584" s="103"/>
      <c r="AK584" s="103"/>
      <c r="AL584" s="103"/>
      <c r="AM584" s="103"/>
      <c r="AN584" s="103"/>
      <c r="AO584" s="103"/>
      <c r="AP584" s="103"/>
      <c r="AQ584" s="103"/>
      <c r="AR584" s="103"/>
    </row>
    <row r="585" spans="33:44" ht="12.75" customHeight="1">
      <c r="AG585" s="103"/>
      <c r="AH585" s="103"/>
      <c r="AI585" s="103"/>
      <c r="AJ585" s="103"/>
      <c r="AK585" s="103"/>
      <c r="AL585" s="103"/>
      <c r="AM585" s="103"/>
      <c r="AN585" s="103"/>
      <c r="AO585" s="103"/>
      <c r="AP585" s="103"/>
      <c r="AQ585" s="103"/>
      <c r="AR585" s="103"/>
    </row>
    <row r="586" spans="33:44" ht="12.75" customHeight="1">
      <c r="AG586" s="103"/>
      <c r="AH586" s="103"/>
      <c r="AI586" s="103"/>
      <c r="AJ586" s="103"/>
      <c r="AK586" s="103"/>
      <c r="AL586" s="103"/>
      <c r="AM586" s="103"/>
      <c r="AN586" s="103"/>
      <c r="AO586" s="103"/>
      <c r="AP586" s="103"/>
      <c r="AQ586" s="103"/>
      <c r="AR586" s="103"/>
    </row>
    <row r="587" spans="33:44" ht="12.75" customHeight="1">
      <c r="AG587" s="103"/>
      <c r="AH587" s="103"/>
      <c r="AI587" s="103"/>
      <c r="AJ587" s="103"/>
      <c r="AK587" s="103"/>
      <c r="AL587" s="103"/>
      <c r="AM587" s="103"/>
      <c r="AN587" s="103"/>
      <c r="AO587" s="103"/>
      <c r="AP587" s="103"/>
      <c r="AQ587" s="103"/>
      <c r="AR587" s="103"/>
    </row>
    <row r="588" spans="33:44" ht="12.75" customHeight="1">
      <c r="AG588" s="103"/>
      <c r="AH588" s="103"/>
      <c r="AI588" s="103"/>
      <c r="AJ588" s="103"/>
      <c r="AK588" s="103"/>
      <c r="AL588" s="103"/>
      <c r="AM588" s="103"/>
      <c r="AN588" s="103"/>
      <c r="AO588" s="103"/>
      <c r="AP588" s="103"/>
      <c r="AQ588" s="103"/>
      <c r="AR588" s="103"/>
    </row>
    <row r="589" spans="33:44" ht="12.75" customHeight="1">
      <c r="AG589" s="103"/>
      <c r="AH589" s="103"/>
      <c r="AI589" s="103"/>
      <c r="AJ589" s="103"/>
      <c r="AK589" s="103"/>
      <c r="AL589" s="103"/>
      <c r="AM589" s="103"/>
      <c r="AN589" s="103"/>
      <c r="AO589" s="103"/>
      <c r="AP589" s="103"/>
      <c r="AQ589" s="103"/>
      <c r="AR589" s="103"/>
    </row>
    <row r="590" spans="33:44" ht="12.75" customHeight="1">
      <c r="AG590" s="103"/>
      <c r="AH590" s="103"/>
      <c r="AI590" s="103"/>
      <c r="AJ590" s="103"/>
      <c r="AK590" s="103"/>
      <c r="AL590" s="103"/>
      <c r="AM590" s="103"/>
      <c r="AN590" s="103"/>
      <c r="AO590" s="103"/>
      <c r="AP590" s="103"/>
      <c r="AQ590" s="103"/>
      <c r="AR590" s="103"/>
    </row>
    <row r="591" spans="33:44" ht="12.75" customHeight="1">
      <c r="AG591" s="103"/>
      <c r="AH591" s="103"/>
      <c r="AI591" s="103"/>
      <c r="AJ591" s="103"/>
      <c r="AK591" s="103"/>
      <c r="AL591" s="103"/>
      <c r="AM591" s="103"/>
      <c r="AN591" s="103"/>
      <c r="AO591" s="103"/>
      <c r="AP591" s="103"/>
      <c r="AQ591" s="103"/>
      <c r="AR591" s="103"/>
    </row>
    <row r="592" spans="33:44" ht="12.75" customHeight="1">
      <c r="AG592" s="103"/>
      <c r="AH592" s="103"/>
      <c r="AI592" s="103"/>
      <c r="AJ592" s="103"/>
      <c r="AK592" s="103"/>
      <c r="AL592" s="103"/>
      <c r="AM592" s="103"/>
      <c r="AN592" s="103"/>
      <c r="AO592" s="103"/>
      <c r="AP592" s="103"/>
      <c r="AQ592" s="103"/>
      <c r="AR592" s="103"/>
    </row>
    <row r="593" spans="33:44" ht="12.75" customHeight="1">
      <c r="AG593" s="103"/>
      <c r="AH593" s="103"/>
      <c r="AI593" s="103"/>
      <c r="AJ593" s="103"/>
      <c r="AK593" s="103"/>
      <c r="AL593" s="103"/>
      <c r="AM593" s="103"/>
      <c r="AN593" s="103"/>
      <c r="AO593" s="103"/>
      <c r="AP593" s="103"/>
      <c r="AQ593" s="103"/>
      <c r="AR593" s="103"/>
    </row>
    <row r="594" spans="33:44" ht="12.75" customHeight="1">
      <c r="AG594" s="103"/>
      <c r="AH594" s="103"/>
      <c r="AI594" s="103"/>
      <c r="AJ594" s="103"/>
      <c r="AK594" s="103"/>
      <c r="AL594" s="103"/>
      <c r="AM594" s="103"/>
      <c r="AN594" s="103"/>
      <c r="AO594" s="103"/>
      <c r="AP594" s="103"/>
      <c r="AQ594" s="103"/>
      <c r="AR594" s="103"/>
    </row>
    <row r="595" spans="33:44" ht="12.75" customHeight="1">
      <c r="AG595" s="103"/>
      <c r="AH595" s="103"/>
      <c r="AI595" s="103"/>
      <c r="AJ595" s="103"/>
      <c r="AK595" s="103"/>
      <c r="AL595" s="103"/>
      <c r="AM595" s="103"/>
      <c r="AN595" s="103"/>
      <c r="AO595" s="103"/>
      <c r="AP595" s="103"/>
      <c r="AQ595" s="103"/>
      <c r="AR595" s="103"/>
    </row>
    <row r="596" spans="33:44" ht="12.75" customHeight="1">
      <c r="AG596" s="103"/>
      <c r="AH596" s="103"/>
      <c r="AI596" s="103"/>
      <c r="AJ596" s="103"/>
      <c r="AK596" s="103"/>
      <c r="AL596" s="103"/>
      <c r="AM596" s="103"/>
      <c r="AN596" s="103"/>
      <c r="AO596" s="103"/>
      <c r="AP596" s="103"/>
      <c r="AQ596" s="103"/>
      <c r="AR596" s="103"/>
    </row>
    <row r="597" spans="33:44" ht="12.75" customHeight="1">
      <c r="AG597" s="103"/>
      <c r="AH597" s="103"/>
      <c r="AI597" s="103"/>
      <c r="AJ597" s="103"/>
      <c r="AK597" s="103"/>
      <c r="AL597" s="103"/>
      <c r="AM597" s="103"/>
      <c r="AN597" s="103"/>
      <c r="AO597" s="103"/>
      <c r="AP597" s="103"/>
      <c r="AQ597" s="103"/>
      <c r="AR597" s="103"/>
    </row>
    <row r="598" spans="33:44" ht="12.75" customHeight="1">
      <c r="AG598" s="103"/>
      <c r="AH598" s="103"/>
      <c r="AI598" s="103"/>
      <c r="AJ598" s="103"/>
      <c r="AK598" s="103"/>
      <c r="AL598" s="103"/>
      <c r="AM598" s="103"/>
      <c r="AN598" s="103"/>
      <c r="AO598" s="103"/>
      <c r="AP598" s="103"/>
      <c r="AQ598" s="103"/>
      <c r="AR598" s="103"/>
    </row>
    <row r="599" spans="33:44" ht="12.75" customHeight="1">
      <c r="AG599" s="103"/>
      <c r="AH599" s="103"/>
      <c r="AI599" s="103"/>
      <c r="AJ599" s="103"/>
      <c r="AK599" s="103"/>
      <c r="AL599" s="103"/>
      <c r="AM599" s="103"/>
      <c r="AN599" s="103"/>
      <c r="AO599" s="103"/>
      <c r="AP599" s="103"/>
      <c r="AQ599" s="103"/>
      <c r="AR599" s="103"/>
    </row>
    <row r="600" spans="33:44" ht="12.75" customHeight="1">
      <c r="AG600" s="103"/>
      <c r="AH600" s="103"/>
      <c r="AI600" s="103"/>
      <c r="AJ600" s="103"/>
      <c r="AK600" s="103"/>
      <c r="AL600" s="103"/>
      <c r="AM600" s="103"/>
      <c r="AN600" s="103"/>
      <c r="AO600" s="103"/>
      <c r="AP600" s="103"/>
      <c r="AQ600" s="103"/>
      <c r="AR600" s="103"/>
    </row>
    <row r="601" spans="33:44" ht="12.75" customHeight="1">
      <c r="AG601" s="103"/>
      <c r="AH601" s="103"/>
      <c r="AI601" s="103"/>
      <c r="AJ601" s="103"/>
      <c r="AK601" s="103"/>
      <c r="AL601" s="103"/>
      <c r="AM601" s="103"/>
      <c r="AN601" s="103"/>
      <c r="AO601" s="103"/>
      <c r="AP601" s="103"/>
      <c r="AQ601" s="103"/>
      <c r="AR601" s="103"/>
    </row>
    <row r="602" spans="33:44" ht="12.75" customHeight="1">
      <c r="AG602" s="103"/>
      <c r="AH602" s="103"/>
      <c r="AI602" s="103"/>
      <c r="AJ602" s="103"/>
      <c r="AK602" s="103"/>
      <c r="AL602" s="103"/>
      <c r="AM602" s="103"/>
      <c r="AN602" s="103"/>
      <c r="AO602" s="103"/>
      <c r="AP602" s="103"/>
      <c r="AQ602" s="103"/>
      <c r="AR602" s="103"/>
    </row>
    <row r="603" spans="33:44" ht="12.75" customHeight="1">
      <c r="AG603" s="103"/>
      <c r="AH603" s="103"/>
      <c r="AI603" s="103"/>
      <c r="AJ603" s="103"/>
      <c r="AK603" s="103"/>
      <c r="AL603" s="103"/>
      <c r="AM603" s="103"/>
      <c r="AN603" s="103"/>
      <c r="AO603" s="103"/>
      <c r="AP603" s="103"/>
      <c r="AQ603" s="103"/>
      <c r="AR603" s="103"/>
    </row>
    <row r="604" spans="33:44" ht="12.75" customHeight="1">
      <c r="AG604" s="103"/>
      <c r="AH604" s="103"/>
      <c r="AI604" s="103"/>
      <c r="AJ604" s="103"/>
      <c r="AK604" s="103"/>
      <c r="AL604" s="103"/>
      <c r="AM604" s="103"/>
      <c r="AN604" s="103"/>
      <c r="AO604" s="103"/>
      <c r="AP604" s="103"/>
      <c r="AQ604" s="103"/>
      <c r="AR604" s="103"/>
    </row>
    <row r="605" spans="33:44" ht="12.75" customHeight="1">
      <c r="AG605" s="103"/>
      <c r="AH605" s="103"/>
      <c r="AI605" s="103"/>
      <c r="AJ605" s="103"/>
      <c r="AK605" s="103"/>
      <c r="AL605" s="103"/>
      <c r="AM605" s="103"/>
      <c r="AN605" s="103"/>
      <c r="AO605" s="103"/>
      <c r="AP605" s="103"/>
      <c r="AQ605" s="103"/>
      <c r="AR605" s="103"/>
    </row>
    <row r="606" spans="33:44" ht="12.75" customHeight="1">
      <c r="AG606" s="103"/>
      <c r="AH606" s="103"/>
      <c r="AI606" s="103"/>
      <c r="AJ606" s="103"/>
      <c r="AK606" s="103"/>
      <c r="AL606" s="103"/>
      <c r="AM606" s="103"/>
      <c r="AN606" s="103"/>
      <c r="AO606" s="103"/>
      <c r="AP606" s="103"/>
      <c r="AQ606" s="103"/>
      <c r="AR606" s="103"/>
    </row>
    <row r="607" spans="33:44" ht="12.75" customHeight="1">
      <c r="AG607" s="103"/>
      <c r="AH607" s="103"/>
      <c r="AI607" s="103"/>
      <c r="AJ607" s="103"/>
      <c r="AK607" s="103"/>
      <c r="AL607" s="103"/>
      <c r="AM607" s="103"/>
      <c r="AN607" s="103"/>
      <c r="AO607" s="103"/>
      <c r="AP607" s="103"/>
      <c r="AQ607" s="103"/>
      <c r="AR607" s="103"/>
    </row>
    <row r="608" spans="33:44" ht="12.75" customHeight="1">
      <c r="AG608" s="103"/>
      <c r="AH608" s="103"/>
      <c r="AI608" s="103"/>
      <c r="AJ608" s="103"/>
      <c r="AK608" s="103"/>
      <c r="AL608" s="103"/>
      <c r="AM608" s="103"/>
      <c r="AN608" s="103"/>
      <c r="AO608" s="103"/>
      <c r="AP608" s="103"/>
      <c r="AQ608" s="103"/>
      <c r="AR608" s="103"/>
    </row>
    <row r="609" spans="33:44" ht="12.75" customHeight="1">
      <c r="AG609" s="103"/>
      <c r="AH609" s="103"/>
      <c r="AI609" s="103"/>
      <c r="AJ609" s="103"/>
      <c r="AK609" s="103"/>
      <c r="AL609" s="103"/>
      <c r="AM609" s="103"/>
      <c r="AN609" s="103"/>
      <c r="AO609" s="103"/>
      <c r="AP609" s="103"/>
      <c r="AQ609" s="103"/>
      <c r="AR609" s="103"/>
    </row>
    <row r="610" spans="33:44" ht="12.75" customHeight="1">
      <c r="AG610" s="103"/>
      <c r="AH610" s="103"/>
      <c r="AI610" s="103"/>
      <c r="AJ610" s="103"/>
      <c r="AK610" s="103"/>
      <c r="AL610" s="103"/>
      <c r="AM610" s="103"/>
      <c r="AN610" s="103"/>
      <c r="AO610" s="103"/>
      <c r="AP610" s="103"/>
      <c r="AQ610" s="103"/>
      <c r="AR610" s="103"/>
    </row>
    <row r="611" spans="33:44" ht="12.75" customHeight="1">
      <c r="AG611" s="103"/>
      <c r="AH611" s="103"/>
      <c r="AI611" s="103"/>
      <c r="AJ611" s="103"/>
      <c r="AK611" s="103"/>
      <c r="AL611" s="103"/>
      <c r="AM611" s="103"/>
      <c r="AN611" s="103"/>
      <c r="AO611" s="103"/>
      <c r="AP611" s="103"/>
      <c r="AQ611" s="103"/>
      <c r="AR611" s="103"/>
    </row>
    <row r="612" spans="33:44" ht="12.75" customHeight="1">
      <c r="AG612" s="103"/>
      <c r="AH612" s="103"/>
      <c r="AI612" s="103"/>
      <c r="AJ612" s="103"/>
      <c r="AK612" s="103"/>
      <c r="AL612" s="103"/>
      <c r="AM612" s="103"/>
      <c r="AN612" s="103"/>
      <c r="AO612" s="103"/>
      <c r="AP612" s="103"/>
      <c r="AQ612" s="103"/>
      <c r="AR612" s="103"/>
    </row>
    <row r="613" spans="33:44" ht="12.75" customHeight="1">
      <c r="AG613" s="103"/>
      <c r="AH613" s="103"/>
      <c r="AI613" s="103"/>
      <c r="AJ613" s="103"/>
      <c r="AK613" s="103"/>
      <c r="AL613" s="103"/>
      <c r="AM613" s="103"/>
      <c r="AN613" s="103"/>
      <c r="AO613" s="103"/>
      <c r="AP613" s="103"/>
      <c r="AQ613" s="103"/>
      <c r="AR613" s="103"/>
    </row>
    <row r="614" spans="33:44" ht="12.75" customHeight="1">
      <c r="AG614" s="103"/>
      <c r="AH614" s="103"/>
      <c r="AI614" s="103"/>
      <c r="AJ614" s="103"/>
      <c r="AK614" s="103"/>
      <c r="AL614" s="103"/>
      <c r="AM614" s="103"/>
      <c r="AN614" s="103"/>
      <c r="AO614" s="103"/>
      <c r="AP614" s="103"/>
      <c r="AQ614" s="103"/>
      <c r="AR614" s="103"/>
    </row>
    <row r="615" spans="33:44" ht="12.75" customHeight="1">
      <c r="AG615" s="103"/>
      <c r="AH615" s="103"/>
      <c r="AI615" s="103"/>
      <c r="AJ615" s="103"/>
      <c r="AK615" s="103"/>
      <c r="AL615" s="103"/>
      <c r="AM615" s="103"/>
      <c r="AN615" s="103"/>
      <c r="AO615" s="103"/>
      <c r="AP615" s="103"/>
      <c r="AQ615" s="103"/>
      <c r="AR615" s="103"/>
    </row>
    <row r="616" spans="33:44" ht="12.75" customHeight="1">
      <c r="AG616" s="103"/>
      <c r="AH616" s="103"/>
      <c r="AI616" s="103"/>
      <c r="AJ616" s="103"/>
      <c r="AK616" s="103"/>
      <c r="AL616" s="103"/>
      <c r="AM616" s="103"/>
      <c r="AN616" s="103"/>
      <c r="AO616" s="103"/>
      <c r="AP616" s="103"/>
      <c r="AQ616" s="103"/>
      <c r="AR616" s="103"/>
    </row>
    <row r="617" spans="33:44" ht="12.75" customHeight="1">
      <c r="AG617" s="103"/>
      <c r="AH617" s="103"/>
      <c r="AI617" s="103"/>
      <c r="AJ617" s="103"/>
      <c r="AK617" s="103"/>
      <c r="AL617" s="103"/>
      <c r="AM617" s="103"/>
      <c r="AN617" s="103"/>
      <c r="AO617" s="103"/>
      <c r="AP617" s="103"/>
      <c r="AQ617" s="103"/>
      <c r="AR617" s="103"/>
    </row>
    <row r="618" spans="33:44" ht="12.75" customHeight="1">
      <c r="AG618" s="103"/>
      <c r="AH618" s="103"/>
      <c r="AI618" s="103"/>
      <c r="AJ618" s="103"/>
      <c r="AK618" s="103"/>
      <c r="AL618" s="103"/>
      <c r="AM618" s="103"/>
      <c r="AN618" s="103"/>
      <c r="AO618" s="103"/>
      <c r="AP618" s="103"/>
      <c r="AQ618" s="103"/>
      <c r="AR618" s="103"/>
    </row>
    <row r="619" spans="33:44" ht="12.75" customHeight="1">
      <c r="AG619" s="103"/>
      <c r="AH619" s="103"/>
      <c r="AI619" s="103"/>
      <c r="AJ619" s="103"/>
      <c r="AK619" s="103"/>
      <c r="AL619" s="103"/>
      <c r="AM619" s="103"/>
      <c r="AN619" s="103"/>
      <c r="AO619" s="103"/>
      <c r="AP619" s="103"/>
      <c r="AQ619" s="103"/>
      <c r="AR619" s="103"/>
    </row>
    <row r="620" spans="33:44" ht="12.75" customHeight="1">
      <c r="AG620" s="103"/>
      <c r="AH620" s="103"/>
      <c r="AI620" s="103"/>
      <c r="AJ620" s="103"/>
      <c r="AK620" s="103"/>
      <c r="AL620" s="103"/>
      <c r="AM620" s="103"/>
      <c r="AN620" s="103"/>
      <c r="AO620" s="103"/>
      <c r="AP620" s="103"/>
      <c r="AQ620" s="103"/>
      <c r="AR620" s="103"/>
    </row>
    <row r="621" spans="33:44" ht="12.75" customHeight="1">
      <c r="AG621" s="103"/>
      <c r="AH621" s="103"/>
      <c r="AI621" s="103"/>
      <c r="AJ621" s="103"/>
      <c r="AK621" s="103"/>
      <c r="AL621" s="103"/>
      <c r="AM621" s="103"/>
      <c r="AN621" s="103"/>
      <c r="AO621" s="103"/>
      <c r="AP621" s="103"/>
      <c r="AQ621" s="103"/>
      <c r="AR621" s="103"/>
    </row>
    <row r="622" spans="33:44" ht="12.75" customHeight="1">
      <c r="AG622" s="103"/>
      <c r="AH622" s="103"/>
      <c r="AI622" s="103"/>
      <c r="AJ622" s="103"/>
      <c r="AK622" s="103"/>
      <c r="AL622" s="103"/>
      <c r="AM622" s="103"/>
      <c r="AN622" s="103"/>
      <c r="AO622" s="103"/>
      <c r="AP622" s="103"/>
      <c r="AQ622" s="103"/>
      <c r="AR622" s="103"/>
    </row>
    <row r="623" spans="33:44" ht="12.75" customHeight="1">
      <c r="AG623" s="103"/>
      <c r="AH623" s="103"/>
      <c r="AI623" s="103"/>
      <c r="AJ623" s="103"/>
      <c r="AK623" s="103"/>
      <c r="AL623" s="103"/>
      <c r="AM623" s="103"/>
      <c r="AN623" s="103"/>
      <c r="AO623" s="103"/>
      <c r="AP623" s="103"/>
      <c r="AQ623" s="103"/>
      <c r="AR623" s="103"/>
    </row>
    <row r="624" spans="33:44" ht="12.75" customHeight="1">
      <c r="AG624" s="103"/>
      <c r="AH624" s="103"/>
      <c r="AI624" s="103"/>
      <c r="AJ624" s="103"/>
      <c r="AK624" s="103"/>
      <c r="AL624" s="103"/>
      <c r="AM624" s="103"/>
      <c r="AN624" s="103"/>
      <c r="AO624" s="103"/>
      <c r="AP624" s="103"/>
      <c r="AQ624" s="103"/>
      <c r="AR624" s="103"/>
    </row>
    <row r="625" spans="33:44" ht="12.75" customHeight="1">
      <c r="AG625" s="103"/>
      <c r="AH625" s="103"/>
      <c r="AI625" s="103"/>
      <c r="AJ625" s="103"/>
      <c r="AK625" s="103"/>
      <c r="AL625" s="103"/>
      <c r="AM625" s="103"/>
      <c r="AN625" s="103"/>
      <c r="AO625" s="103"/>
      <c r="AP625" s="103"/>
      <c r="AQ625" s="103"/>
      <c r="AR625" s="103"/>
    </row>
    <row r="626" spans="33:44" ht="12.75" customHeight="1">
      <c r="AG626" s="103"/>
      <c r="AH626" s="103"/>
      <c r="AI626" s="103"/>
      <c r="AJ626" s="103"/>
      <c r="AK626" s="103"/>
      <c r="AL626" s="103"/>
      <c r="AM626" s="103"/>
      <c r="AN626" s="103"/>
      <c r="AO626" s="103"/>
      <c r="AP626" s="103"/>
      <c r="AQ626" s="103"/>
      <c r="AR626" s="103"/>
    </row>
    <row r="627" spans="33:44" ht="12.75" customHeight="1">
      <c r="AG627" s="103"/>
      <c r="AH627" s="103"/>
      <c r="AI627" s="103"/>
      <c r="AJ627" s="103"/>
      <c r="AK627" s="103"/>
      <c r="AL627" s="103"/>
      <c r="AM627" s="103"/>
      <c r="AN627" s="103"/>
      <c r="AO627" s="103"/>
      <c r="AP627" s="103"/>
      <c r="AQ627" s="103"/>
      <c r="AR627" s="103"/>
    </row>
    <row r="628" spans="33:44" ht="12.75" customHeight="1">
      <c r="AG628" s="103"/>
      <c r="AH628" s="103"/>
      <c r="AI628" s="103"/>
      <c r="AJ628" s="103"/>
      <c r="AK628" s="103"/>
      <c r="AL628" s="103"/>
      <c r="AM628" s="103"/>
      <c r="AN628" s="103"/>
      <c r="AO628" s="103"/>
      <c r="AP628" s="103"/>
      <c r="AQ628" s="103"/>
      <c r="AR628" s="103"/>
    </row>
    <row r="629" spans="33:44" ht="12.75" customHeight="1">
      <c r="AG629" s="103"/>
      <c r="AH629" s="103"/>
      <c r="AI629" s="103"/>
      <c r="AJ629" s="103"/>
      <c r="AK629" s="103"/>
      <c r="AL629" s="103"/>
      <c r="AM629" s="103"/>
      <c r="AN629" s="103"/>
      <c r="AO629" s="103"/>
      <c r="AP629" s="103"/>
      <c r="AQ629" s="103"/>
      <c r="AR629" s="103"/>
    </row>
    <row r="630" spans="33:44" ht="12.75" customHeight="1">
      <c r="AG630" s="103"/>
      <c r="AH630" s="103"/>
      <c r="AI630" s="103"/>
      <c r="AJ630" s="103"/>
      <c r="AK630" s="103"/>
      <c r="AL630" s="103"/>
      <c r="AM630" s="103"/>
      <c r="AN630" s="103"/>
      <c r="AO630" s="103"/>
      <c r="AP630" s="103"/>
      <c r="AQ630" s="103"/>
      <c r="AR630" s="103"/>
    </row>
    <row r="631" spans="33:44" ht="12.75" customHeight="1">
      <c r="AG631" s="103"/>
      <c r="AH631" s="103"/>
      <c r="AI631" s="103"/>
      <c r="AJ631" s="103"/>
      <c r="AK631" s="103"/>
      <c r="AL631" s="103"/>
      <c r="AM631" s="103"/>
      <c r="AN631" s="103"/>
      <c r="AO631" s="103"/>
      <c r="AP631" s="103"/>
      <c r="AQ631" s="103"/>
      <c r="AR631" s="103"/>
    </row>
    <row r="632" spans="33:44" ht="12.75" customHeight="1">
      <c r="AG632" s="103"/>
      <c r="AH632" s="103"/>
      <c r="AI632" s="103"/>
      <c r="AJ632" s="103"/>
      <c r="AK632" s="103"/>
      <c r="AL632" s="103"/>
      <c r="AM632" s="103"/>
      <c r="AN632" s="103"/>
      <c r="AO632" s="103"/>
      <c r="AP632" s="103"/>
      <c r="AQ632" s="103"/>
      <c r="AR632" s="103"/>
    </row>
    <row r="633" spans="33:44" ht="12.75" customHeight="1">
      <c r="AG633" s="103"/>
      <c r="AH633" s="103"/>
      <c r="AI633" s="103"/>
      <c r="AJ633" s="103"/>
      <c r="AK633" s="103"/>
      <c r="AL633" s="103"/>
      <c r="AM633" s="103"/>
      <c r="AN633" s="103"/>
      <c r="AO633" s="103"/>
      <c r="AP633" s="103"/>
      <c r="AQ633" s="103"/>
      <c r="AR633" s="103"/>
    </row>
    <row r="634" spans="33:44" ht="12.75" customHeight="1">
      <c r="AG634" s="103"/>
      <c r="AH634" s="103"/>
      <c r="AI634" s="103"/>
      <c r="AJ634" s="103"/>
      <c r="AK634" s="103"/>
      <c r="AL634" s="103"/>
      <c r="AM634" s="103"/>
      <c r="AN634" s="103"/>
      <c r="AO634" s="103"/>
      <c r="AP634" s="103"/>
      <c r="AQ634" s="103"/>
      <c r="AR634" s="103"/>
    </row>
    <row r="635" spans="33:44" ht="12.75" customHeight="1">
      <c r="AG635" s="103"/>
      <c r="AH635" s="103"/>
      <c r="AI635" s="103"/>
      <c r="AJ635" s="103"/>
      <c r="AK635" s="103"/>
      <c r="AL635" s="103"/>
      <c r="AM635" s="103"/>
      <c r="AN635" s="103"/>
      <c r="AO635" s="103"/>
      <c r="AP635" s="103"/>
      <c r="AQ635" s="103"/>
      <c r="AR635" s="103"/>
    </row>
    <row r="636" spans="33:44" ht="12.75" customHeight="1">
      <c r="AG636" s="103"/>
      <c r="AH636" s="103"/>
      <c r="AI636" s="103"/>
      <c r="AJ636" s="103"/>
      <c r="AK636" s="103"/>
      <c r="AL636" s="103"/>
      <c r="AM636" s="103"/>
      <c r="AN636" s="103"/>
      <c r="AO636" s="103"/>
      <c r="AP636" s="103"/>
      <c r="AQ636" s="103"/>
      <c r="AR636" s="103"/>
    </row>
    <row r="637" spans="33:44" ht="12.75" customHeight="1">
      <c r="AG637" s="103"/>
      <c r="AH637" s="103"/>
      <c r="AI637" s="103"/>
      <c r="AJ637" s="103"/>
      <c r="AK637" s="103"/>
      <c r="AL637" s="103"/>
      <c r="AM637" s="103"/>
      <c r="AN637" s="103"/>
      <c r="AO637" s="103"/>
      <c r="AP637" s="103"/>
      <c r="AQ637" s="103"/>
      <c r="AR637" s="103"/>
    </row>
    <row r="638" spans="33:44" ht="12.75" customHeight="1">
      <c r="AG638" s="103"/>
      <c r="AH638" s="103"/>
      <c r="AI638" s="103"/>
      <c r="AJ638" s="103"/>
      <c r="AK638" s="103"/>
      <c r="AL638" s="103"/>
      <c r="AM638" s="103"/>
      <c r="AN638" s="103"/>
      <c r="AO638" s="103"/>
      <c r="AP638" s="103"/>
      <c r="AQ638" s="103"/>
      <c r="AR638" s="103"/>
    </row>
    <row r="639" spans="33:44" ht="12.75" customHeight="1">
      <c r="AG639" s="103"/>
      <c r="AH639" s="103"/>
      <c r="AI639" s="103"/>
      <c r="AJ639" s="103"/>
      <c r="AK639" s="103"/>
      <c r="AL639" s="103"/>
      <c r="AM639" s="103"/>
      <c r="AN639" s="103"/>
      <c r="AO639" s="103"/>
      <c r="AP639" s="103"/>
      <c r="AQ639" s="103"/>
      <c r="AR639" s="103"/>
    </row>
    <row r="640" spans="33:44" ht="12.75" customHeight="1">
      <c r="AG640" s="103"/>
      <c r="AH640" s="103"/>
      <c r="AI640" s="103"/>
      <c r="AJ640" s="103"/>
      <c r="AK640" s="103"/>
      <c r="AL640" s="103"/>
      <c r="AM640" s="103"/>
      <c r="AN640" s="103"/>
      <c r="AO640" s="103"/>
      <c r="AP640" s="103"/>
      <c r="AQ640" s="103"/>
      <c r="AR640" s="103"/>
    </row>
    <row r="641" spans="33:44" ht="12.75" customHeight="1">
      <c r="AG641" s="103"/>
      <c r="AH641" s="103"/>
      <c r="AI641" s="103"/>
      <c r="AJ641" s="103"/>
      <c r="AK641" s="103"/>
      <c r="AL641" s="103"/>
      <c r="AM641" s="103"/>
      <c r="AN641" s="103"/>
      <c r="AO641" s="103"/>
      <c r="AP641" s="103"/>
      <c r="AQ641" s="103"/>
      <c r="AR641" s="103"/>
    </row>
    <row r="642" spans="33:44" ht="12.75" customHeight="1">
      <c r="AG642" s="103"/>
      <c r="AH642" s="103"/>
      <c r="AI642" s="103"/>
      <c r="AJ642" s="103"/>
      <c r="AK642" s="103"/>
      <c r="AL642" s="103"/>
      <c r="AM642" s="103"/>
      <c r="AN642" s="103"/>
      <c r="AO642" s="103"/>
      <c r="AP642" s="103"/>
      <c r="AQ642" s="103"/>
      <c r="AR642" s="103"/>
    </row>
    <row r="643" spans="33:44" ht="12.75" customHeight="1">
      <c r="AG643" s="103"/>
      <c r="AH643" s="103"/>
      <c r="AI643" s="103"/>
      <c r="AJ643" s="103"/>
      <c r="AK643" s="103"/>
      <c r="AL643" s="103"/>
      <c r="AM643" s="103"/>
      <c r="AN643" s="103"/>
      <c r="AO643" s="103"/>
      <c r="AP643" s="103"/>
      <c r="AQ643" s="103"/>
      <c r="AR643" s="103"/>
    </row>
    <row r="644" spans="33:44" ht="12.75" customHeight="1">
      <c r="AG644" s="103"/>
      <c r="AH644" s="103"/>
      <c r="AI644" s="103"/>
      <c r="AJ644" s="103"/>
      <c r="AK644" s="103"/>
      <c r="AL644" s="103"/>
      <c r="AM644" s="103"/>
      <c r="AN644" s="103"/>
      <c r="AO644" s="103"/>
      <c r="AP644" s="103"/>
      <c r="AQ644" s="103"/>
      <c r="AR644" s="103"/>
    </row>
    <row r="645" spans="33:44" ht="12.75" customHeight="1">
      <c r="AG645" s="103"/>
      <c r="AH645" s="103"/>
      <c r="AI645" s="103"/>
      <c r="AJ645" s="103"/>
      <c r="AK645" s="103"/>
      <c r="AL645" s="103"/>
      <c r="AM645" s="103"/>
      <c r="AN645" s="103"/>
      <c r="AO645" s="103"/>
      <c r="AP645" s="103"/>
      <c r="AQ645" s="103"/>
      <c r="AR645" s="103"/>
    </row>
    <row r="646" spans="33:44" ht="12.75" customHeight="1">
      <c r="AG646" s="103"/>
      <c r="AH646" s="103"/>
      <c r="AI646" s="103"/>
      <c r="AJ646" s="103"/>
      <c r="AK646" s="103"/>
      <c r="AL646" s="103"/>
      <c r="AM646" s="103"/>
      <c r="AN646" s="103"/>
      <c r="AO646" s="103"/>
      <c r="AP646" s="103"/>
      <c r="AQ646" s="103"/>
      <c r="AR646" s="103"/>
    </row>
    <row r="647" spans="33:44" ht="12.75" customHeight="1">
      <c r="AG647" s="103"/>
      <c r="AH647" s="103"/>
      <c r="AI647" s="103"/>
      <c r="AJ647" s="103"/>
      <c r="AK647" s="103"/>
      <c r="AL647" s="103"/>
      <c r="AM647" s="103"/>
      <c r="AN647" s="103"/>
      <c r="AO647" s="103"/>
      <c r="AP647" s="103"/>
      <c r="AQ647" s="103"/>
      <c r="AR647" s="103"/>
    </row>
    <row r="648" spans="33:44" ht="12.75" customHeight="1">
      <c r="AG648" s="103"/>
      <c r="AH648" s="103"/>
      <c r="AI648" s="103"/>
      <c r="AJ648" s="103"/>
      <c r="AK648" s="103"/>
      <c r="AL648" s="103"/>
      <c r="AM648" s="103"/>
      <c r="AN648" s="103"/>
      <c r="AO648" s="103"/>
      <c r="AP648" s="103"/>
      <c r="AQ648" s="103"/>
      <c r="AR648" s="103"/>
    </row>
    <row r="649" spans="33:44" ht="12.75" customHeight="1">
      <c r="AG649" s="103"/>
      <c r="AH649" s="103"/>
      <c r="AI649" s="103"/>
      <c r="AJ649" s="103"/>
      <c r="AK649" s="103"/>
      <c r="AL649" s="103"/>
      <c r="AM649" s="103"/>
      <c r="AN649" s="103"/>
      <c r="AO649" s="103"/>
      <c r="AP649" s="103"/>
      <c r="AQ649" s="103"/>
      <c r="AR649" s="103"/>
    </row>
    <row r="650" spans="33:44" ht="12.75" customHeight="1">
      <c r="AG650" s="103"/>
      <c r="AH650" s="103"/>
      <c r="AI650" s="103"/>
      <c r="AJ650" s="103"/>
      <c r="AK650" s="103"/>
      <c r="AL650" s="103"/>
      <c r="AM650" s="103"/>
      <c r="AN650" s="103"/>
      <c r="AO650" s="103"/>
      <c r="AP650" s="103"/>
      <c r="AQ650" s="103"/>
      <c r="AR650" s="103"/>
    </row>
    <row r="651" spans="33:44" ht="12.75" customHeight="1">
      <c r="AG651" s="103"/>
      <c r="AH651" s="103"/>
      <c r="AI651" s="103"/>
      <c r="AJ651" s="103"/>
      <c r="AK651" s="103"/>
      <c r="AL651" s="103"/>
      <c r="AM651" s="103"/>
      <c r="AN651" s="103"/>
      <c r="AO651" s="103"/>
      <c r="AP651" s="103"/>
      <c r="AQ651" s="103"/>
      <c r="AR651" s="103"/>
    </row>
    <row r="652" spans="33:44" ht="12.75" customHeight="1">
      <c r="AG652" s="103"/>
      <c r="AH652" s="103"/>
      <c r="AI652" s="103"/>
      <c r="AJ652" s="103"/>
      <c r="AK652" s="103"/>
      <c r="AL652" s="103"/>
      <c r="AM652" s="103"/>
      <c r="AN652" s="103"/>
      <c r="AO652" s="103"/>
      <c r="AP652" s="103"/>
      <c r="AQ652" s="103"/>
      <c r="AR652" s="103"/>
    </row>
    <row r="653" spans="33:44" ht="12.75" customHeight="1">
      <c r="AG653" s="103"/>
      <c r="AH653" s="103"/>
      <c r="AI653" s="103"/>
      <c r="AJ653" s="103"/>
      <c r="AK653" s="103"/>
      <c r="AL653" s="103"/>
      <c r="AM653" s="103"/>
      <c r="AN653" s="103"/>
      <c r="AO653" s="103"/>
      <c r="AP653" s="103"/>
      <c r="AQ653" s="103"/>
      <c r="AR653" s="103"/>
    </row>
    <row r="654" spans="33:44" ht="12.75" customHeight="1">
      <c r="AG654" s="103"/>
      <c r="AH654" s="103"/>
      <c r="AI654" s="103"/>
      <c r="AJ654" s="103"/>
      <c r="AK654" s="103"/>
      <c r="AL654" s="103"/>
      <c r="AM654" s="103"/>
      <c r="AN654" s="103"/>
      <c r="AO654" s="103"/>
      <c r="AP654" s="103"/>
      <c r="AQ654" s="103"/>
      <c r="AR654" s="103"/>
    </row>
    <row r="655" spans="33:44" ht="12.75" customHeight="1">
      <c r="AG655" s="103"/>
      <c r="AH655" s="103"/>
      <c r="AI655" s="103"/>
      <c r="AJ655" s="103"/>
      <c r="AK655" s="103"/>
      <c r="AL655" s="103"/>
      <c r="AM655" s="103"/>
      <c r="AN655" s="103"/>
      <c r="AO655" s="103"/>
      <c r="AP655" s="103"/>
      <c r="AQ655" s="103"/>
      <c r="AR655" s="103"/>
    </row>
    <row r="656" spans="33:44" ht="12.75" customHeight="1">
      <c r="AG656" s="103"/>
      <c r="AH656" s="103"/>
      <c r="AI656" s="103"/>
      <c r="AJ656" s="103"/>
      <c r="AK656" s="103"/>
      <c r="AL656" s="103"/>
      <c r="AM656" s="103"/>
      <c r="AN656" s="103"/>
      <c r="AO656" s="103"/>
      <c r="AP656" s="103"/>
      <c r="AQ656" s="103"/>
      <c r="AR656" s="103"/>
    </row>
    <row r="657" spans="33:44" ht="12.75" customHeight="1">
      <c r="AG657" s="103"/>
      <c r="AH657" s="103"/>
      <c r="AI657" s="103"/>
      <c r="AJ657" s="103"/>
      <c r="AK657" s="103"/>
      <c r="AL657" s="103"/>
      <c r="AM657" s="103"/>
      <c r="AN657" s="103"/>
      <c r="AO657" s="103"/>
      <c r="AP657" s="103"/>
      <c r="AQ657" s="103"/>
      <c r="AR657" s="103"/>
    </row>
    <row r="658" spans="33:44" ht="12.75" customHeight="1">
      <c r="AG658" s="103"/>
      <c r="AH658" s="103"/>
      <c r="AI658" s="103"/>
      <c r="AJ658" s="103"/>
      <c r="AK658" s="103"/>
      <c r="AL658" s="103"/>
      <c r="AM658" s="103"/>
      <c r="AN658" s="103"/>
      <c r="AO658" s="103"/>
      <c r="AP658" s="103"/>
      <c r="AQ658" s="103"/>
      <c r="AR658" s="103"/>
    </row>
    <row r="659" spans="33:44" ht="12.75" customHeight="1">
      <c r="AG659" s="103"/>
      <c r="AH659" s="103"/>
      <c r="AI659" s="103"/>
      <c r="AJ659" s="103"/>
      <c r="AK659" s="103"/>
      <c r="AL659" s="103"/>
      <c r="AM659" s="103"/>
      <c r="AN659" s="103"/>
      <c r="AO659" s="103"/>
      <c r="AP659" s="103"/>
      <c r="AQ659" s="103"/>
      <c r="AR659" s="103"/>
    </row>
    <row r="660" spans="33:44" ht="12.75" customHeight="1">
      <c r="AG660" s="103"/>
      <c r="AH660" s="103"/>
      <c r="AI660" s="103"/>
      <c r="AJ660" s="103"/>
      <c r="AK660" s="103"/>
      <c r="AL660" s="103"/>
      <c r="AM660" s="103"/>
      <c r="AN660" s="103"/>
      <c r="AO660" s="103"/>
      <c r="AP660" s="103"/>
      <c r="AQ660" s="103"/>
      <c r="AR660" s="103"/>
    </row>
    <row r="661" spans="33:44" ht="12.75" customHeight="1">
      <c r="AG661" s="103"/>
      <c r="AH661" s="103"/>
      <c r="AI661" s="103"/>
      <c r="AJ661" s="103"/>
      <c r="AK661" s="103"/>
      <c r="AL661" s="103"/>
      <c r="AM661" s="103"/>
      <c r="AN661" s="103"/>
      <c r="AO661" s="103"/>
      <c r="AP661" s="103"/>
      <c r="AQ661" s="103"/>
      <c r="AR661" s="103"/>
    </row>
    <row r="662" spans="33:44" ht="12.75" customHeight="1">
      <c r="AG662" s="103"/>
      <c r="AH662" s="103"/>
      <c r="AI662" s="103"/>
      <c r="AJ662" s="103"/>
      <c r="AK662" s="103"/>
      <c r="AL662" s="103"/>
      <c r="AM662" s="103"/>
      <c r="AN662" s="103"/>
      <c r="AO662" s="103"/>
      <c r="AP662" s="103"/>
      <c r="AQ662" s="103"/>
      <c r="AR662" s="103"/>
    </row>
    <row r="663" spans="33:44" ht="12.75" customHeight="1">
      <c r="AG663" s="103"/>
      <c r="AH663" s="103"/>
      <c r="AI663" s="103"/>
      <c r="AJ663" s="103"/>
      <c r="AK663" s="103"/>
      <c r="AL663" s="103"/>
      <c r="AM663" s="103"/>
      <c r="AN663" s="103"/>
      <c r="AO663" s="103"/>
      <c r="AP663" s="103"/>
      <c r="AQ663" s="103"/>
      <c r="AR663" s="103"/>
    </row>
    <row r="664" spans="33:44" ht="12.75" customHeight="1">
      <c r="AG664" s="103"/>
      <c r="AH664" s="103"/>
      <c r="AI664" s="103"/>
      <c r="AJ664" s="103"/>
      <c r="AK664" s="103"/>
      <c r="AL664" s="103"/>
      <c r="AM664" s="103"/>
      <c r="AN664" s="103"/>
      <c r="AO664" s="103"/>
      <c r="AP664" s="103"/>
      <c r="AQ664" s="103"/>
      <c r="AR664" s="103"/>
    </row>
    <row r="665" spans="33:44" ht="12.75" customHeight="1">
      <c r="AG665" s="103"/>
      <c r="AH665" s="103"/>
      <c r="AI665" s="103"/>
      <c r="AJ665" s="103"/>
      <c r="AK665" s="103"/>
      <c r="AL665" s="103"/>
      <c r="AM665" s="103"/>
      <c r="AN665" s="103"/>
      <c r="AO665" s="103"/>
      <c r="AP665" s="103"/>
      <c r="AQ665" s="103"/>
      <c r="AR665" s="103"/>
    </row>
    <row r="666" spans="33:44" ht="12.75" customHeight="1">
      <c r="AG666" s="103"/>
      <c r="AH666" s="103"/>
      <c r="AI666" s="103"/>
      <c r="AJ666" s="103"/>
      <c r="AK666" s="103"/>
      <c r="AL666" s="103"/>
      <c r="AM666" s="103"/>
      <c r="AN666" s="103"/>
      <c r="AO666" s="103"/>
      <c r="AP666" s="103"/>
      <c r="AQ666" s="103"/>
      <c r="AR666" s="103"/>
    </row>
    <row r="667" spans="33:44" ht="12.75" customHeight="1">
      <c r="AG667" s="103"/>
      <c r="AH667" s="103"/>
      <c r="AI667" s="103"/>
      <c r="AJ667" s="103"/>
      <c r="AK667" s="103"/>
      <c r="AL667" s="103"/>
      <c r="AM667" s="103"/>
      <c r="AN667" s="103"/>
      <c r="AO667" s="103"/>
      <c r="AP667" s="103"/>
      <c r="AQ667" s="103"/>
      <c r="AR667" s="103"/>
    </row>
    <row r="668" spans="33:44" ht="12.75" customHeight="1">
      <c r="AG668" s="103"/>
      <c r="AH668" s="103"/>
      <c r="AI668" s="103"/>
      <c r="AJ668" s="103"/>
      <c r="AK668" s="103"/>
      <c r="AL668" s="103"/>
      <c r="AM668" s="103"/>
      <c r="AN668" s="103"/>
      <c r="AO668" s="103"/>
      <c r="AP668" s="103"/>
      <c r="AQ668" s="103"/>
      <c r="AR668" s="103"/>
    </row>
    <row r="669" spans="33:44" ht="12.75" customHeight="1">
      <c r="AG669" s="103"/>
      <c r="AH669" s="103"/>
      <c r="AI669" s="103"/>
      <c r="AJ669" s="103"/>
      <c r="AK669" s="103"/>
      <c r="AL669" s="103"/>
      <c r="AM669" s="103"/>
      <c r="AN669" s="103"/>
      <c r="AO669" s="103"/>
      <c r="AP669" s="103"/>
      <c r="AQ669" s="103"/>
      <c r="AR669" s="103"/>
    </row>
    <row r="670" spans="33:44" ht="12.75" customHeight="1">
      <c r="AG670" s="103"/>
      <c r="AH670" s="103"/>
      <c r="AI670" s="103"/>
      <c r="AJ670" s="103"/>
      <c r="AK670" s="103"/>
      <c r="AL670" s="103"/>
      <c r="AM670" s="103"/>
      <c r="AN670" s="103"/>
      <c r="AO670" s="103"/>
      <c r="AP670" s="103"/>
      <c r="AQ670" s="103"/>
      <c r="AR670" s="103"/>
    </row>
    <row r="671" spans="33:44" ht="12.75" customHeight="1">
      <c r="AG671" s="103"/>
      <c r="AH671" s="103"/>
      <c r="AI671" s="103"/>
      <c r="AJ671" s="103"/>
      <c r="AK671" s="103"/>
      <c r="AL671" s="103"/>
      <c r="AM671" s="103"/>
      <c r="AN671" s="103"/>
      <c r="AO671" s="103"/>
      <c r="AP671" s="103"/>
      <c r="AQ671" s="103"/>
      <c r="AR671" s="103"/>
    </row>
    <row r="672" spans="33:44" ht="12.75" customHeight="1">
      <c r="AG672" s="103"/>
      <c r="AH672" s="103"/>
      <c r="AI672" s="103"/>
      <c r="AJ672" s="103"/>
      <c r="AK672" s="103"/>
      <c r="AL672" s="103"/>
      <c r="AM672" s="103"/>
      <c r="AN672" s="103"/>
      <c r="AO672" s="103"/>
      <c r="AP672" s="103"/>
      <c r="AQ672" s="103"/>
      <c r="AR672" s="103"/>
    </row>
    <row r="673" spans="33:44" ht="12.75" customHeight="1">
      <c r="AG673" s="103"/>
      <c r="AH673" s="103"/>
      <c r="AI673" s="103"/>
      <c r="AJ673" s="103"/>
      <c r="AK673" s="103"/>
      <c r="AL673" s="103"/>
      <c r="AM673" s="103"/>
      <c r="AN673" s="103"/>
      <c r="AO673" s="103"/>
      <c r="AP673" s="103"/>
      <c r="AQ673" s="103"/>
      <c r="AR673" s="103"/>
    </row>
    <row r="674" spans="33:44" ht="12.75" customHeight="1">
      <c r="AG674" s="103"/>
      <c r="AH674" s="103"/>
      <c r="AI674" s="103"/>
      <c r="AJ674" s="103"/>
      <c r="AK674" s="103"/>
      <c r="AL674" s="103"/>
      <c r="AM674" s="103"/>
      <c r="AN674" s="103"/>
      <c r="AO674" s="103"/>
      <c r="AP674" s="103"/>
      <c r="AQ674" s="103"/>
      <c r="AR674" s="103"/>
    </row>
    <row r="675" spans="33:44" ht="12.75" customHeight="1">
      <c r="AG675" s="103"/>
      <c r="AH675" s="103"/>
      <c r="AI675" s="103"/>
      <c r="AJ675" s="103"/>
      <c r="AK675" s="103"/>
      <c r="AL675" s="103"/>
      <c r="AM675" s="103"/>
      <c r="AN675" s="103"/>
      <c r="AO675" s="103"/>
      <c r="AP675" s="103"/>
      <c r="AQ675" s="103"/>
      <c r="AR675" s="103"/>
    </row>
    <row r="676" spans="33:44" ht="12.75" customHeight="1">
      <c r="AG676" s="103"/>
      <c r="AH676" s="103"/>
      <c r="AI676" s="103"/>
      <c r="AJ676" s="103"/>
      <c r="AK676" s="103"/>
      <c r="AL676" s="103"/>
      <c r="AM676" s="103"/>
      <c r="AN676" s="103"/>
      <c r="AO676" s="103"/>
      <c r="AP676" s="103"/>
      <c r="AQ676" s="103"/>
      <c r="AR676" s="103"/>
    </row>
    <row r="677" spans="33:44" ht="12.75" customHeight="1">
      <c r="AG677" s="103"/>
      <c r="AH677" s="103"/>
      <c r="AI677" s="103"/>
      <c r="AJ677" s="103"/>
      <c r="AK677" s="103"/>
      <c r="AL677" s="103"/>
      <c r="AM677" s="103"/>
      <c r="AN677" s="103"/>
      <c r="AO677" s="103"/>
      <c r="AP677" s="103"/>
      <c r="AQ677" s="103"/>
      <c r="AR677" s="103"/>
    </row>
    <row r="678" spans="33:44" ht="12.75" customHeight="1">
      <c r="AG678" s="103"/>
      <c r="AH678" s="103"/>
      <c r="AI678" s="103"/>
      <c r="AJ678" s="103"/>
      <c r="AK678" s="103"/>
      <c r="AL678" s="103"/>
      <c r="AM678" s="103"/>
      <c r="AN678" s="103"/>
      <c r="AO678" s="103"/>
      <c r="AP678" s="103"/>
      <c r="AQ678" s="103"/>
      <c r="AR678" s="103"/>
    </row>
    <row r="679" spans="33:44" ht="12.75" customHeight="1">
      <c r="AG679" s="103"/>
      <c r="AH679" s="103"/>
      <c r="AI679" s="103"/>
      <c r="AJ679" s="103"/>
      <c r="AK679" s="103"/>
      <c r="AL679" s="103"/>
      <c r="AM679" s="103"/>
      <c r="AN679" s="103"/>
      <c r="AO679" s="103"/>
      <c r="AP679" s="103"/>
      <c r="AQ679" s="103"/>
      <c r="AR679" s="103"/>
    </row>
    <row r="680" spans="33:44" ht="12.75" customHeight="1">
      <c r="AG680" s="103"/>
      <c r="AH680" s="103"/>
      <c r="AI680" s="103"/>
      <c r="AJ680" s="103"/>
      <c r="AK680" s="103"/>
      <c r="AL680" s="103"/>
      <c r="AM680" s="103"/>
      <c r="AN680" s="103"/>
      <c r="AO680" s="103"/>
      <c r="AP680" s="103"/>
      <c r="AQ680" s="103"/>
      <c r="AR680" s="103"/>
    </row>
    <row r="681" spans="33:44" ht="12.75" customHeight="1">
      <c r="AG681" s="103"/>
      <c r="AH681" s="103"/>
      <c r="AI681" s="103"/>
      <c r="AJ681" s="103"/>
      <c r="AK681" s="103"/>
      <c r="AL681" s="103"/>
      <c r="AM681" s="103"/>
      <c r="AN681" s="103"/>
      <c r="AO681" s="103"/>
      <c r="AP681" s="103"/>
      <c r="AQ681" s="103"/>
      <c r="AR681" s="103"/>
    </row>
    <row r="682" spans="33:44" ht="12.75" customHeight="1">
      <c r="AG682" s="103"/>
      <c r="AH682" s="103"/>
      <c r="AI682" s="103"/>
      <c r="AJ682" s="103"/>
      <c r="AK682" s="103"/>
      <c r="AL682" s="103"/>
      <c r="AM682" s="103"/>
      <c r="AN682" s="103"/>
      <c r="AO682" s="103"/>
      <c r="AP682" s="103"/>
      <c r="AQ682" s="103"/>
      <c r="AR682" s="103"/>
    </row>
    <row r="683" spans="33:44" ht="12.75" customHeight="1">
      <c r="AG683" s="103"/>
      <c r="AH683" s="103"/>
      <c r="AI683" s="103"/>
      <c r="AJ683" s="103"/>
      <c r="AK683" s="103"/>
      <c r="AL683" s="103"/>
      <c r="AM683" s="103"/>
      <c r="AN683" s="103"/>
      <c r="AO683" s="103"/>
      <c r="AP683" s="103"/>
      <c r="AQ683" s="103"/>
      <c r="AR683" s="103"/>
    </row>
    <row r="684" spans="33:44" ht="12.75" customHeight="1">
      <c r="AG684" s="103"/>
      <c r="AH684" s="103"/>
      <c r="AI684" s="103"/>
      <c r="AJ684" s="103"/>
      <c r="AK684" s="103"/>
      <c r="AL684" s="103"/>
      <c r="AM684" s="103"/>
      <c r="AN684" s="103"/>
      <c r="AO684" s="103"/>
      <c r="AP684" s="103"/>
      <c r="AQ684" s="103"/>
      <c r="AR684" s="103"/>
    </row>
    <row r="685" spans="33:44" ht="12.75" customHeight="1">
      <c r="AG685" s="103"/>
      <c r="AH685" s="103"/>
      <c r="AI685" s="103"/>
      <c r="AJ685" s="103"/>
      <c r="AK685" s="103"/>
      <c r="AL685" s="103"/>
      <c r="AM685" s="103"/>
      <c r="AN685" s="103"/>
      <c r="AO685" s="103"/>
      <c r="AP685" s="103"/>
      <c r="AQ685" s="103"/>
      <c r="AR685" s="103"/>
    </row>
    <row r="686" spans="33:44" ht="12.75" customHeight="1">
      <c r="AG686" s="103"/>
      <c r="AH686" s="103"/>
      <c r="AI686" s="103"/>
      <c r="AJ686" s="103"/>
      <c r="AK686" s="103"/>
      <c r="AL686" s="103"/>
      <c r="AM686" s="103"/>
      <c r="AN686" s="103"/>
      <c r="AO686" s="103"/>
      <c r="AP686" s="103"/>
      <c r="AQ686" s="103"/>
      <c r="AR686" s="103"/>
    </row>
    <row r="687" spans="33:44" ht="12.75" customHeight="1">
      <c r="AG687" s="103"/>
      <c r="AH687" s="103"/>
      <c r="AI687" s="103"/>
      <c r="AJ687" s="103"/>
      <c r="AK687" s="103"/>
      <c r="AL687" s="103"/>
      <c r="AM687" s="103"/>
      <c r="AN687" s="103"/>
      <c r="AO687" s="103"/>
      <c r="AP687" s="103"/>
      <c r="AQ687" s="103"/>
      <c r="AR687" s="103"/>
    </row>
    <row r="688" spans="33:44" ht="12.75" customHeight="1">
      <c r="AG688" s="103"/>
      <c r="AH688" s="103"/>
      <c r="AI688" s="103"/>
      <c r="AJ688" s="103"/>
      <c r="AK688" s="103"/>
      <c r="AL688" s="103"/>
      <c r="AM688" s="103"/>
      <c r="AN688" s="103"/>
      <c r="AO688" s="103"/>
      <c r="AP688" s="103"/>
      <c r="AQ688" s="103"/>
      <c r="AR688" s="103"/>
    </row>
    <row r="689" spans="33:44" ht="12.75" customHeight="1">
      <c r="AG689" s="103"/>
      <c r="AH689" s="103"/>
      <c r="AI689" s="103"/>
      <c r="AJ689" s="103"/>
      <c r="AK689" s="103"/>
      <c r="AL689" s="103"/>
      <c r="AM689" s="103"/>
      <c r="AN689" s="103"/>
      <c r="AO689" s="103"/>
      <c r="AP689" s="103"/>
      <c r="AQ689" s="103"/>
      <c r="AR689" s="103"/>
    </row>
    <row r="690" spans="33:44" ht="12.75" customHeight="1">
      <c r="AG690" s="103"/>
      <c r="AH690" s="103"/>
      <c r="AI690" s="103"/>
      <c r="AJ690" s="103"/>
      <c r="AK690" s="103"/>
      <c r="AL690" s="103"/>
      <c r="AM690" s="103"/>
      <c r="AN690" s="103"/>
      <c r="AO690" s="103"/>
      <c r="AP690" s="103"/>
      <c r="AQ690" s="103"/>
      <c r="AR690" s="103"/>
    </row>
    <row r="691" spans="33:44" ht="12.75" customHeight="1">
      <c r="AG691" s="103"/>
      <c r="AH691" s="103"/>
      <c r="AI691" s="103"/>
      <c r="AJ691" s="103"/>
      <c r="AK691" s="103"/>
      <c r="AL691" s="103"/>
      <c r="AM691" s="103"/>
      <c r="AN691" s="103"/>
      <c r="AO691" s="103"/>
      <c r="AP691" s="103"/>
      <c r="AQ691" s="103"/>
      <c r="AR691" s="103"/>
    </row>
    <row r="692" spans="33:44" ht="12.75" customHeight="1">
      <c r="AG692" s="103"/>
      <c r="AH692" s="103"/>
      <c r="AI692" s="103"/>
      <c r="AJ692" s="103"/>
      <c r="AK692" s="103"/>
      <c r="AL692" s="103"/>
      <c r="AM692" s="103"/>
      <c r="AN692" s="103"/>
      <c r="AO692" s="103"/>
      <c r="AP692" s="103"/>
      <c r="AQ692" s="103"/>
      <c r="AR692" s="103"/>
    </row>
    <row r="693" spans="33:44" ht="12.75" customHeight="1">
      <c r="AG693" s="103"/>
      <c r="AH693" s="103"/>
      <c r="AI693" s="103"/>
      <c r="AJ693" s="103"/>
      <c r="AK693" s="103"/>
      <c r="AL693" s="103"/>
      <c r="AM693" s="103"/>
      <c r="AN693" s="103"/>
      <c r="AO693" s="103"/>
      <c r="AP693" s="103"/>
      <c r="AQ693" s="103"/>
      <c r="AR693" s="103"/>
    </row>
    <row r="694" spans="33:44" ht="12.75" customHeight="1">
      <c r="AG694" s="103"/>
      <c r="AH694" s="103"/>
      <c r="AI694" s="103"/>
      <c r="AJ694" s="103"/>
      <c r="AK694" s="103"/>
      <c r="AL694" s="103"/>
      <c r="AM694" s="103"/>
      <c r="AN694" s="103"/>
      <c r="AO694" s="103"/>
      <c r="AP694" s="103"/>
      <c r="AQ694" s="103"/>
      <c r="AR694" s="103"/>
    </row>
    <row r="695" spans="33:44" ht="12.75" customHeight="1">
      <c r="AG695" s="103"/>
      <c r="AH695" s="103"/>
      <c r="AI695" s="103"/>
      <c r="AJ695" s="103"/>
      <c r="AK695" s="103"/>
      <c r="AL695" s="103"/>
      <c r="AM695" s="103"/>
      <c r="AN695" s="103"/>
      <c r="AO695" s="103"/>
      <c r="AP695" s="103"/>
      <c r="AQ695" s="103"/>
      <c r="AR695" s="103"/>
    </row>
    <row r="696" spans="33:44" ht="12.75" customHeight="1">
      <c r="AG696" s="103"/>
      <c r="AH696" s="103"/>
      <c r="AI696" s="103"/>
      <c r="AJ696" s="103"/>
      <c r="AK696" s="103"/>
      <c r="AL696" s="103"/>
      <c r="AM696" s="103"/>
      <c r="AN696" s="103"/>
      <c r="AO696" s="103"/>
      <c r="AP696" s="103"/>
      <c r="AQ696" s="103"/>
      <c r="AR696" s="103"/>
    </row>
    <row r="697" spans="33:44" ht="12.75" customHeight="1">
      <c r="AG697" s="103"/>
      <c r="AH697" s="103"/>
      <c r="AI697" s="103"/>
      <c r="AJ697" s="103"/>
      <c r="AK697" s="103"/>
      <c r="AL697" s="103"/>
      <c r="AM697" s="103"/>
      <c r="AN697" s="103"/>
      <c r="AO697" s="103"/>
      <c r="AP697" s="103"/>
      <c r="AQ697" s="103"/>
      <c r="AR697" s="103"/>
    </row>
    <row r="698" spans="33:44" ht="12.75" customHeight="1">
      <c r="AG698" s="103"/>
      <c r="AH698" s="103"/>
      <c r="AI698" s="103"/>
      <c r="AJ698" s="103"/>
      <c r="AK698" s="103"/>
      <c r="AL698" s="103"/>
      <c r="AM698" s="103"/>
      <c r="AN698" s="103"/>
      <c r="AO698" s="103"/>
      <c r="AP698" s="103"/>
      <c r="AQ698" s="103"/>
      <c r="AR698" s="103"/>
    </row>
    <row r="699" spans="33:44" ht="12.75" customHeight="1">
      <c r="AG699" s="103"/>
      <c r="AH699" s="103"/>
      <c r="AI699" s="103"/>
      <c r="AJ699" s="103"/>
      <c r="AK699" s="103"/>
      <c r="AL699" s="103"/>
      <c r="AM699" s="103"/>
      <c r="AN699" s="103"/>
      <c r="AO699" s="103"/>
      <c r="AP699" s="103"/>
      <c r="AQ699" s="103"/>
      <c r="AR699" s="103"/>
    </row>
    <row r="700" spans="33:44" ht="12.75" customHeight="1">
      <c r="AG700" s="103"/>
      <c r="AH700" s="103"/>
      <c r="AI700" s="103"/>
      <c r="AJ700" s="103"/>
      <c r="AK700" s="103"/>
      <c r="AL700" s="103"/>
      <c r="AM700" s="103"/>
      <c r="AN700" s="103"/>
      <c r="AO700" s="103"/>
      <c r="AP700" s="103"/>
      <c r="AQ700" s="103"/>
      <c r="AR700" s="103"/>
    </row>
    <row r="701" spans="33:44" ht="12.75" customHeight="1">
      <c r="AG701" s="103"/>
      <c r="AH701" s="103"/>
      <c r="AI701" s="103"/>
      <c r="AJ701" s="103"/>
      <c r="AK701" s="103"/>
      <c r="AL701" s="103"/>
      <c r="AM701" s="103"/>
      <c r="AN701" s="103"/>
      <c r="AO701" s="103"/>
      <c r="AP701" s="103"/>
      <c r="AQ701" s="103"/>
      <c r="AR701" s="103"/>
    </row>
    <row r="702" spans="33:44" ht="12.75" customHeight="1">
      <c r="AG702" s="103"/>
      <c r="AH702" s="103"/>
      <c r="AI702" s="103"/>
      <c r="AJ702" s="103"/>
      <c r="AK702" s="103"/>
      <c r="AL702" s="103"/>
      <c r="AM702" s="103"/>
      <c r="AN702" s="103"/>
      <c r="AO702" s="103"/>
      <c r="AP702" s="103"/>
      <c r="AQ702" s="103"/>
      <c r="AR702" s="103"/>
    </row>
    <row r="703" spans="33:44" ht="12.75" customHeight="1">
      <c r="AG703" s="103"/>
      <c r="AH703" s="103"/>
      <c r="AI703" s="103"/>
      <c r="AJ703" s="103"/>
      <c r="AK703" s="103"/>
      <c r="AL703" s="103"/>
      <c r="AM703" s="103"/>
      <c r="AN703" s="103"/>
      <c r="AO703" s="103"/>
      <c r="AP703" s="103"/>
      <c r="AQ703" s="103"/>
      <c r="AR703" s="103"/>
    </row>
    <row r="704" spans="33:44" ht="12.75" customHeight="1">
      <c r="AG704" s="103"/>
      <c r="AH704" s="103"/>
      <c r="AI704" s="103"/>
      <c r="AJ704" s="103"/>
      <c r="AK704" s="103"/>
      <c r="AL704" s="103"/>
      <c r="AM704" s="103"/>
      <c r="AN704" s="103"/>
      <c r="AO704" s="103"/>
      <c r="AP704" s="103"/>
      <c r="AQ704" s="103"/>
      <c r="AR704" s="103"/>
    </row>
    <row r="705" spans="33:44" ht="12.75" customHeight="1">
      <c r="AG705" s="103"/>
      <c r="AH705" s="103"/>
      <c r="AI705" s="103"/>
      <c r="AJ705" s="103"/>
      <c r="AK705" s="103"/>
      <c r="AL705" s="103"/>
      <c r="AM705" s="103"/>
      <c r="AN705" s="103"/>
      <c r="AO705" s="103"/>
      <c r="AP705" s="103"/>
      <c r="AQ705" s="103"/>
      <c r="AR705" s="103"/>
    </row>
    <row r="706" spans="33:44" ht="12.75" customHeight="1">
      <c r="AG706" s="103"/>
      <c r="AH706" s="103"/>
      <c r="AI706" s="103"/>
      <c r="AJ706" s="103"/>
      <c r="AK706" s="103"/>
      <c r="AL706" s="103"/>
      <c r="AM706" s="103"/>
      <c r="AN706" s="103"/>
      <c r="AO706" s="103"/>
      <c r="AP706" s="103"/>
      <c r="AQ706" s="103"/>
      <c r="AR706" s="103"/>
    </row>
    <row r="707" spans="33:44" ht="12.75" customHeight="1">
      <c r="AG707" s="103"/>
      <c r="AH707" s="103"/>
      <c r="AI707" s="103"/>
      <c r="AJ707" s="103"/>
      <c r="AK707" s="103"/>
      <c r="AL707" s="103"/>
      <c r="AM707" s="103"/>
      <c r="AN707" s="103"/>
      <c r="AO707" s="103"/>
      <c r="AP707" s="103"/>
      <c r="AQ707" s="103"/>
      <c r="AR707" s="103"/>
    </row>
    <row r="708" spans="33:44" ht="12.75" customHeight="1">
      <c r="AG708" s="103"/>
      <c r="AH708" s="103"/>
      <c r="AI708" s="103"/>
      <c r="AJ708" s="103"/>
      <c r="AK708" s="103"/>
      <c r="AL708" s="103"/>
      <c r="AM708" s="103"/>
      <c r="AN708" s="103"/>
      <c r="AO708" s="103"/>
      <c r="AP708" s="103"/>
      <c r="AQ708" s="103"/>
      <c r="AR708" s="103"/>
    </row>
    <row r="709" spans="33:44" ht="12.75" customHeight="1">
      <c r="AG709" s="103"/>
      <c r="AH709" s="103"/>
      <c r="AI709" s="103"/>
      <c r="AJ709" s="103"/>
      <c r="AK709" s="103"/>
      <c r="AL709" s="103"/>
      <c r="AM709" s="103"/>
      <c r="AN709" s="103"/>
      <c r="AO709" s="103"/>
      <c r="AP709" s="103"/>
      <c r="AQ709" s="103"/>
      <c r="AR709" s="103"/>
    </row>
    <row r="710" spans="33:44" ht="12.75" customHeight="1">
      <c r="AG710" s="103"/>
      <c r="AH710" s="103"/>
      <c r="AI710" s="103"/>
      <c r="AJ710" s="103"/>
      <c r="AK710" s="103"/>
      <c r="AL710" s="103"/>
      <c r="AM710" s="103"/>
      <c r="AN710" s="103"/>
      <c r="AO710" s="103"/>
      <c r="AP710" s="103"/>
      <c r="AQ710" s="103"/>
      <c r="AR710" s="103"/>
    </row>
    <row r="711" spans="33:44" ht="12.75" customHeight="1">
      <c r="AG711" s="103"/>
      <c r="AH711" s="103"/>
      <c r="AI711" s="103"/>
      <c r="AJ711" s="103"/>
      <c r="AK711" s="103"/>
      <c r="AL711" s="103"/>
      <c r="AM711" s="103"/>
      <c r="AN711" s="103"/>
      <c r="AO711" s="103"/>
      <c r="AP711" s="103"/>
      <c r="AQ711" s="103"/>
      <c r="AR711" s="103"/>
    </row>
    <row r="712" spans="33:44" ht="12.75" customHeight="1">
      <c r="AG712" s="103"/>
      <c r="AH712" s="103"/>
      <c r="AI712" s="103"/>
      <c r="AJ712" s="103"/>
      <c r="AK712" s="103"/>
      <c r="AL712" s="103"/>
      <c r="AM712" s="103"/>
      <c r="AN712" s="103"/>
      <c r="AO712" s="103"/>
      <c r="AP712" s="103"/>
      <c r="AQ712" s="103"/>
      <c r="AR712" s="103"/>
    </row>
    <row r="713" spans="33:44" ht="12.75" customHeight="1">
      <c r="AG713" s="103"/>
      <c r="AH713" s="103"/>
      <c r="AI713" s="103"/>
      <c r="AJ713" s="103"/>
      <c r="AK713" s="103"/>
      <c r="AL713" s="103"/>
      <c r="AM713" s="103"/>
      <c r="AN713" s="103"/>
      <c r="AO713" s="103"/>
      <c r="AP713" s="103"/>
      <c r="AQ713" s="103"/>
      <c r="AR713" s="103"/>
    </row>
    <row r="714" spans="33:44" ht="12.75" customHeight="1">
      <c r="AG714" s="103"/>
      <c r="AH714" s="103"/>
      <c r="AI714" s="103"/>
      <c r="AJ714" s="103"/>
      <c r="AK714" s="103"/>
      <c r="AL714" s="103"/>
      <c r="AM714" s="103"/>
      <c r="AN714" s="103"/>
      <c r="AO714" s="103"/>
      <c r="AP714" s="103"/>
      <c r="AQ714" s="103"/>
      <c r="AR714" s="103"/>
    </row>
    <row r="715" spans="33:44" ht="12.75" customHeight="1">
      <c r="AG715" s="103"/>
      <c r="AH715" s="103"/>
      <c r="AI715" s="103"/>
      <c r="AJ715" s="103"/>
      <c r="AK715" s="103"/>
      <c r="AL715" s="103"/>
      <c r="AM715" s="103"/>
      <c r="AN715" s="103"/>
      <c r="AO715" s="103"/>
      <c r="AP715" s="103"/>
      <c r="AQ715" s="103"/>
      <c r="AR715" s="103"/>
    </row>
    <row r="716" spans="33:44" ht="12.75" customHeight="1">
      <c r="AG716" s="103"/>
      <c r="AH716" s="103"/>
      <c r="AI716" s="103"/>
      <c r="AJ716" s="103"/>
      <c r="AK716" s="103"/>
      <c r="AL716" s="103"/>
      <c r="AM716" s="103"/>
      <c r="AN716" s="103"/>
      <c r="AO716" s="103"/>
      <c r="AP716" s="103"/>
      <c r="AQ716" s="103"/>
      <c r="AR716" s="103"/>
    </row>
    <row r="717" spans="33:44" ht="12.75" customHeight="1">
      <c r="AG717" s="103"/>
      <c r="AH717" s="103"/>
      <c r="AI717" s="103"/>
      <c r="AJ717" s="103"/>
      <c r="AK717" s="103"/>
      <c r="AL717" s="103"/>
      <c r="AM717" s="103"/>
      <c r="AN717" s="103"/>
      <c r="AO717" s="103"/>
      <c r="AP717" s="103"/>
      <c r="AQ717" s="103"/>
      <c r="AR717" s="103"/>
    </row>
    <row r="718" spans="33:44" ht="12.75" customHeight="1">
      <c r="AG718" s="103"/>
      <c r="AH718" s="103"/>
      <c r="AI718" s="103"/>
      <c r="AJ718" s="103"/>
      <c r="AK718" s="103"/>
      <c r="AL718" s="103"/>
      <c r="AM718" s="103"/>
      <c r="AN718" s="103"/>
      <c r="AO718" s="103"/>
      <c r="AP718" s="103"/>
      <c r="AQ718" s="103"/>
      <c r="AR718" s="103"/>
    </row>
    <row r="719" spans="33:44" ht="12.75" customHeight="1">
      <c r="AG719" s="103"/>
      <c r="AH719" s="103"/>
      <c r="AI719" s="103"/>
      <c r="AJ719" s="103"/>
      <c r="AK719" s="103"/>
      <c r="AL719" s="103"/>
      <c r="AM719" s="103"/>
      <c r="AN719" s="103"/>
      <c r="AO719" s="103"/>
      <c r="AP719" s="103"/>
      <c r="AQ719" s="103"/>
      <c r="AR719" s="103"/>
    </row>
    <row r="720" spans="33:44" ht="12.75" customHeight="1">
      <c r="AG720" s="103"/>
      <c r="AH720" s="103"/>
      <c r="AI720" s="103"/>
      <c r="AJ720" s="103"/>
      <c r="AK720" s="103"/>
      <c r="AL720" s="103"/>
      <c r="AM720" s="103"/>
      <c r="AN720" s="103"/>
      <c r="AO720" s="103"/>
      <c r="AP720" s="103"/>
      <c r="AQ720" s="103"/>
      <c r="AR720" s="103"/>
    </row>
    <row r="721" spans="33:44" ht="12.75" customHeight="1">
      <c r="AG721" s="103"/>
      <c r="AH721" s="103"/>
      <c r="AI721" s="103"/>
      <c r="AJ721" s="103"/>
      <c r="AK721" s="103"/>
      <c r="AL721" s="103"/>
      <c r="AM721" s="103"/>
      <c r="AN721" s="103"/>
      <c r="AO721" s="103"/>
      <c r="AP721" s="103"/>
      <c r="AQ721" s="103"/>
      <c r="AR721" s="103"/>
    </row>
    <row r="722" spans="33:44" ht="12.75" customHeight="1">
      <c r="AG722" s="103"/>
      <c r="AH722" s="103"/>
      <c r="AI722" s="103"/>
      <c r="AJ722" s="103"/>
      <c r="AK722" s="103"/>
      <c r="AL722" s="103"/>
      <c r="AM722" s="103"/>
      <c r="AN722" s="103"/>
      <c r="AO722" s="103"/>
      <c r="AP722" s="103"/>
      <c r="AQ722" s="103"/>
      <c r="AR722" s="103"/>
    </row>
    <row r="723" spans="33:44" ht="12.75" customHeight="1">
      <c r="AG723" s="103"/>
      <c r="AH723" s="103"/>
      <c r="AI723" s="103"/>
      <c r="AJ723" s="103"/>
      <c r="AK723" s="103"/>
      <c r="AL723" s="103"/>
      <c r="AM723" s="103"/>
      <c r="AN723" s="103"/>
      <c r="AO723" s="103"/>
      <c r="AP723" s="103"/>
      <c r="AQ723" s="103"/>
      <c r="AR723" s="103"/>
    </row>
    <row r="724" spans="33:44" ht="12.75" customHeight="1">
      <c r="AG724" s="103"/>
      <c r="AH724" s="103"/>
      <c r="AI724" s="103"/>
      <c r="AJ724" s="103"/>
      <c r="AK724" s="103"/>
      <c r="AL724" s="103"/>
      <c r="AM724" s="103"/>
      <c r="AN724" s="103"/>
      <c r="AO724" s="103"/>
      <c r="AP724" s="103"/>
      <c r="AQ724" s="103"/>
      <c r="AR724" s="103"/>
    </row>
    <row r="725" spans="33:44" ht="12.75" customHeight="1">
      <c r="AG725" s="103"/>
      <c r="AH725" s="103"/>
      <c r="AI725" s="103"/>
      <c r="AJ725" s="103"/>
      <c r="AK725" s="103"/>
      <c r="AL725" s="103"/>
      <c r="AM725" s="103"/>
      <c r="AN725" s="103"/>
      <c r="AO725" s="103"/>
      <c r="AP725" s="103"/>
      <c r="AQ725" s="103"/>
      <c r="AR725" s="103"/>
    </row>
    <row r="726" spans="33:44" ht="12.75" customHeight="1">
      <c r="AG726" s="103"/>
      <c r="AH726" s="103"/>
      <c r="AI726" s="103"/>
      <c r="AJ726" s="103"/>
      <c r="AK726" s="103"/>
      <c r="AL726" s="103"/>
      <c r="AM726" s="103"/>
      <c r="AN726" s="103"/>
      <c r="AO726" s="103"/>
      <c r="AP726" s="103"/>
      <c r="AQ726" s="103"/>
      <c r="AR726" s="103"/>
    </row>
    <row r="727" spans="33:44" ht="12.75" customHeight="1">
      <c r="AG727" s="103"/>
      <c r="AH727" s="103"/>
      <c r="AI727" s="103"/>
      <c r="AJ727" s="103"/>
      <c r="AK727" s="103"/>
      <c r="AL727" s="103"/>
      <c r="AM727" s="103"/>
      <c r="AN727" s="103"/>
      <c r="AO727" s="103"/>
      <c r="AP727" s="103"/>
      <c r="AQ727" s="103"/>
      <c r="AR727" s="103"/>
    </row>
    <row r="728" spans="33:44" ht="12.75" customHeight="1">
      <c r="AG728" s="103"/>
      <c r="AH728" s="103"/>
      <c r="AI728" s="103"/>
      <c r="AJ728" s="103"/>
      <c r="AK728" s="103"/>
      <c r="AL728" s="103"/>
      <c r="AM728" s="103"/>
      <c r="AN728" s="103"/>
      <c r="AO728" s="103"/>
      <c r="AP728" s="103"/>
      <c r="AQ728" s="103"/>
      <c r="AR728" s="103"/>
    </row>
    <row r="729" spans="33:44" ht="12.75" customHeight="1">
      <c r="AG729" s="103"/>
      <c r="AH729" s="103"/>
      <c r="AI729" s="103"/>
      <c r="AJ729" s="103"/>
      <c r="AK729" s="103"/>
      <c r="AL729" s="103"/>
      <c r="AM729" s="103"/>
      <c r="AN729" s="103"/>
      <c r="AO729" s="103"/>
      <c r="AP729" s="103"/>
      <c r="AQ729" s="103"/>
      <c r="AR729" s="103"/>
    </row>
    <row r="730" spans="33:44" ht="12.75" customHeight="1">
      <c r="AG730" s="103"/>
      <c r="AH730" s="103"/>
      <c r="AI730" s="103"/>
      <c r="AJ730" s="103"/>
      <c r="AK730" s="103"/>
      <c r="AL730" s="103"/>
      <c r="AM730" s="103"/>
      <c r="AN730" s="103"/>
      <c r="AO730" s="103"/>
      <c r="AP730" s="103"/>
      <c r="AQ730" s="103"/>
      <c r="AR730" s="103"/>
    </row>
    <row r="731" spans="33:44" ht="12.75" customHeight="1">
      <c r="AG731" s="103"/>
      <c r="AH731" s="103"/>
      <c r="AI731" s="103"/>
      <c r="AJ731" s="103"/>
      <c r="AK731" s="103"/>
      <c r="AL731" s="103"/>
      <c r="AM731" s="103"/>
      <c r="AN731" s="103"/>
      <c r="AO731" s="103"/>
      <c r="AP731" s="103"/>
      <c r="AQ731" s="103"/>
      <c r="AR731" s="103"/>
    </row>
    <row r="732" spans="33:44" ht="12.75" customHeight="1">
      <c r="AG732" s="103"/>
      <c r="AH732" s="103"/>
      <c r="AI732" s="103"/>
      <c r="AJ732" s="103"/>
      <c r="AK732" s="103"/>
      <c r="AL732" s="103"/>
      <c r="AM732" s="103"/>
      <c r="AN732" s="103"/>
      <c r="AO732" s="103"/>
      <c r="AP732" s="103"/>
      <c r="AQ732" s="103"/>
      <c r="AR732" s="103"/>
    </row>
    <row r="733" spans="33:44" ht="12.75" customHeight="1">
      <c r="AG733" s="103"/>
      <c r="AH733" s="103"/>
      <c r="AI733" s="103"/>
      <c r="AJ733" s="103"/>
      <c r="AK733" s="103"/>
      <c r="AL733" s="103"/>
      <c r="AM733" s="103"/>
      <c r="AN733" s="103"/>
      <c r="AO733" s="103"/>
      <c r="AP733" s="103"/>
      <c r="AQ733" s="103"/>
      <c r="AR733" s="103"/>
    </row>
    <row r="734" spans="33:44" ht="12.75" customHeight="1">
      <c r="AG734" s="103"/>
      <c r="AH734" s="103"/>
      <c r="AI734" s="103"/>
      <c r="AJ734" s="103"/>
      <c r="AK734" s="103"/>
      <c r="AL734" s="103"/>
      <c r="AM734" s="103"/>
      <c r="AN734" s="103"/>
      <c r="AO734" s="103"/>
      <c r="AP734" s="103"/>
      <c r="AQ734" s="103"/>
      <c r="AR734" s="103"/>
    </row>
    <row r="735" spans="33:44" ht="12.75" customHeight="1">
      <c r="AG735" s="103"/>
      <c r="AH735" s="103"/>
      <c r="AI735" s="103"/>
      <c r="AJ735" s="103"/>
      <c r="AK735" s="103"/>
      <c r="AL735" s="103"/>
      <c r="AM735" s="103"/>
      <c r="AN735" s="103"/>
      <c r="AO735" s="103"/>
      <c r="AP735" s="103"/>
      <c r="AQ735" s="103"/>
      <c r="AR735" s="103"/>
    </row>
    <row r="736" spans="33:44" ht="12.75" customHeight="1">
      <c r="AG736" s="103"/>
      <c r="AH736" s="103"/>
      <c r="AI736" s="103"/>
      <c r="AJ736" s="103"/>
      <c r="AK736" s="103"/>
      <c r="AL736" s="103"/>
      <c r="AM736" s="103"/>
      <c r="AN736" s="103"/>
      <c r="AO736" s="103"/>
      <c r="AP736" s="103"/>
      <c r="AQ736" s="103"/>
      <c r="AR736" s="103"/>
    </row>
    <row r="737" spans="33:44" ht="12.75" customHeight="1">
      <c r="AG737" s="103"/>
      <c r="AH737" s="103"/>
      <c r="AI737" s="103"/>
      <c r="AJ737" s="103"/>
      <c r="AK737" s="103"/>
      <c r="AL737" s="103"/>
      <c r="AM737" s="103"/>
      <c r="AN737" s="103"/>
      <c r="AO737" s="103"/>
      <c r="AP737" s="103"/>
      <c r="AQ737" s="103"/>
      <c r="AR737" s="103"/>
    </row>
    <row r="738" spans="33:44" ht="12.75" customHeight="1">
      <c r="AG738" s="103"/>
      <c r="AH738" s="103"/>
      <c r="AI738" s="103"/>
      <c r="AJ738" s="103"/>
      <c r="AK738" s="103"/>
      <c r="AL738" s="103"/>
      <c r="AM738" s="103"/>
      <c r="AN738" s="103"/>
      <c r="AO738" s="103"/>
      <c r="AP738" s="103"/>
      <c r="AQ738" s="103"/>
      <c r="AR738" s="103"/>
    </row>
    <row r="739" spans="33:44" ht="12.75" customHeight="1">
      <c r="AG739" s="103"/>
      <c r="AH739" s="103"/>
      <c r="AI739" s="103"/>
      <c r="AJ739" s="103"/>
      <c r="AK739" s="103"/>
      <c r="AL739" s="103"/>
      <c r="AM739" s="103"/>
      <c r="AN739" s="103"/>
      <c r="AO739" s="103"/>
      <c r="AP739" s="103"/>
      <c r="AQ739" s="103"/>
      <c r="AR739" s="103"/>
    </row>
    <row r="740" spans="33:44" ht="12.75" customHeight="1">
      <c r="AG740" s="103"/>
      <c r="AH740" s="103"/>
      <c r="AI740" s="103"/>
      <c r="AJ740" s="103"/>
      <c r="AK740" s="103"/>
      <c r="AL740" s="103"/>
      <c r="AM740" s="103"/>
      <c r="AN740" s="103"/>
      <c r="AO740" s="103"/>
      <c r="AP740" s="103"/>
      <c r="AQ740" s="103"/>
      <c r="AR740" s="103"/>
    </row>
    <row r="741" spans="33:44" ht="12.75" customHeight="1">
      <c r="AG741" s="103"/>
      <c r="AH741" s="103"/>
      <c r="AI741" s="103"/>
      <c r="AJ741" s="103"/>
      <c r="AK741" s="103"/>
      <c r="AL741" s="103"/>
      <c r="AM741" s="103"/>
      <c r="AN741" s="103"/>
      <c r="AO741" s="103"/>
      <c r="AP741" s="103"/>
      <c r="AQ741" s="103"/>
      <c r="AR741" s="103"/>
    </row>
    <row r="742" spans="33:44" ht="12.75" customHeight="1">
      <c r="AG742" s="103"/>
      <c r="AH742" s="103"/>
      <c r="AI742" s="103"/>
      <c r="AJ742" s="103"/>
      <c r="AK742" s="103"/>
      <c r="AL742" s="103"/>
      <c r="AM742" s="103"/>
      <c r="AN742" s="103"/>
      <c r="AO742" s="103"/>
      <c r="AP742" s="103"/>
      <c r="AQ742" s="103"/>
      <c r="AR742" s="103"/>
    </row>
    <row r="743" spans="33:44" ht="12.75" customHeight="1">
      <c r="AG743" s="103"/>
      <c r="AH743" s="103"/>
      <c r="AI743" s="103"/>
      <c r="AJ743" s="103"/>
      <c r="AK743" s="103"/>
      <c r="AL743" s="103"/>
      <c r="AM743" s="103"/>
      <c r="AN743" s="103"/>
      <c r="AO743" s="103"/>
      <c r="AP743" s="103"/>
      <c r="AQ743" s="103"/>
      <c r="AR743" s="103"/>
    </row>
    <row r="744" spans="33:44" ht="12.75" customHeight="1">
      <c r="AG744" s="103"/>
      <c r="AH744" s="103"/>
      <c r="AI744" s="103"/>
      <c r="AJ744" s="103"/>
      <c r="AK744" s="103"/>
      <c r="AL744" s="103"/>
      <c r="AM744" s="103"/>
      <c r="AN744" s="103"/>
      <c r="AO744" s="103"/>
      <c r="AP744" s="103"/>
      <c r="AQ744" s="103"/>
      <c r="AR744" s="103"/>
    </row>
    <row r="745" spans="33:44" ht="12.75" customHeight="1">
      <c r="AG745" s="103"/>
      <c r="AH745" s="103"/>
      <c r="AI745" s="103"/>
      <c r="AJ745" s="103"/>
      <c r="AK745" s="103"/>
      <c r="AL745" s="103"/>
      <c r="AM745" s="103"/>
      <c r="AN745" s="103"/>
      <c r="AO745" s="103"/>
      <c r="AP745" s="103"/>
      <c r="AQ745" s="103"/>
      <c r="AR745" s="103"/>
    </row>
    <row r="746" spans="33:44" ht="12.75" customHeight="1">
      <c r="AG746" s="103"/>
      <c r="AH746" s="103"/>
      <c r="AI746" s="103"/>
      <c r="AJ746" s="103"/>
      <c r="AK746" s="103"/>
      <c r="AL746" s="103"/>
      <c r="AM746" s="103"/>
      <c r="AN746" s="103"/>
      <c r="AO746" s="103"/>
      <c r="AP746" s="103"/>
      <c r="AQ746" s="103"/>
      <c r="AR746" s="103"/>
    </row>
    <row r="747" spans="33:44" ht="12.75" customHeight="1">
      <c r="AG747" s="103"/>
      <c r="AH747" s="103"/>
      <c r="AI747" s="103"/>
      <c r="AJ747" s="103"/>
      <c r="AK747" s="103"/>
      <c r="AL747" s="103"/>
      <c r="AM747" s="103"/>
      <c r="AN747" s="103"/>
      <c r="AO747" s="103"/>
      <c r="AP747" s="103"/>
      <c r="AQ747" s="103"/>
      <c r="AR747" s="103"/>
    </row>
    <row r="748" spans="33:44" ht="12.75" customHeight="1">
      <c r="AG748" s="103"/>
      <c r="AH748" s="103"/>
      <c r="AI748" s="103"/>
      <c r="AJ748" s="103"/>
      <c r="AK748" s="103"/>
      <c r="AL748" s="103"/>
      <c r="AM748" s="103"/>
      <c r="AN748" s="103"/>
      <c r="AO748" s="103"/>
      <c r="AP748" s="103"/>
      <c r="AQ748" s="103"/>
      <c r="AR748" s="103"/>
    </row>
    <row r="749" spans="33:44" ht="12.75" customHeight="1">
      <c r="AG749" s="103"/>
      <c r="AH749" s="103"/>
      <c r="AI749" s="103"/>
      <c r="AJ749" s="103"/>
      <c r="AK749" s="103"/>
      <c r="AL749" s="103"/>
      <c r="AM749" s="103"/>
      <c r="AN749" s="103"/>
      <c r="AO749" s="103"/>
      <c r="AP749" s="103"/>
      <c r="AQ749" s="103"/>
      <c r="AR749" s="103"/>
    </row>
    <row r="750" spans="33:44" ht="12.75" customHeight="1">
      <c r="AG750" s="103"/>
      <c r="AH750" s="103"/>
      <c r="AI750" s="103"/>
      <c r="AJ750" s="103"/>
      <c r="AK750" s="103"/>
      <c r="AL750" s="103"/>
      <c r="AM750" s="103"/>
      <c r="AN750" s="103"/>
      <c r="AO750" s="103"/>
      <c r="AP750" s="103"/>
      <c r="AQ750" s="103"/>
      <c r="AR750" s="103"/>
    </row>
    <row r="751" spans="33:44" ht="12.75" customHeight="1">
      <c r="AG751" s="103"/>
      <c r="AH751" s="103"/>
      <c r="AI751" s="103"/>
      <c r="AJ751" s="103"/>
      <c r="AK751" s="103"/>
      <c r="AL751" s="103"/>
      <c r="AM751" s="103"/>
      <c r="AN751" s="103"/>
      <c r="AO751" s="103"/>
      <c r="AP751" s="103"/>
      <c r="AQ751" s="103"/>
      <c r="AR751" s="103"/>
    </row>
    <row r="752" spans="33:44" ht="12.75" customHeight="1">
      <c r="AG752" s="103"/>
      <c r="AH752" s="103"/>
      <c r="AI752" s="103"/>
      <c r="AJ752" s="103"/>
      <c r="AK752" s="103"/>
      <c r="AL752" s="103"/>
      <c r="AM752" s="103"/>
      <c r="AN752" s="103"/>
      <c r="AO752" s="103"/>
      <c r="AP752" s="103"/>
      <c r="AQ752" s="103"/>
      <c r="AR752" s="103"/>
    </row>
    <row r="753" spans="33:44" ht="12.75" customHeight="1">
      <c r="AG753" s="103"/>
      <c r="AH753" s="103"/>
      <c r="AI753" s="103"/>
      <c r="AJ753" s="103"/>
      <c r="AK753" s="103"/>
      <c r="AL753" s="103"/>
      <c r="AM753" s="103"/>
      <c r="AN753" s="103"/>
      <c r="AO753" s="103"/>
      <c r="AP753" s="103"/>
      <c r="AQ753" s="103"/>
      <c r="AR753" s="103"/>
    </row>
    <row r="754" spans="33:44" ht="12.75" customHeight="1">
      <c r="AG754" s="103"/>
      <c r="AH754" s="103"/>
      <c r="AI754" s="103"/>
      <c r="AJ754" s="103"/>
      <c r="AK754" s="103"/>
      <c r="AL754" s="103"/>
      <c r="AM754" s="103"/>
      <c r="AN754" s="103"/>
      <c r="AO754" s="103"/>
      <c r="AP754" s="103"/>
      <c r="AQ754" s="103"/>
      <c r="AR754" s="103"/>
    </row>
    <row r="755" spans="33:44" ht="12.75" customHeight="1">
      <c r="AG755" s="103"/>
      <c r="AH755" s="103"/>
      <c r="AI755" s="103"/>
      <c r="AJ755" s="103"/>
      <c r="AK755" s="103"/>
      <c r="AL755" s="103"/>
      <c r="AM755" s="103"/>
      <c r="AN755" s="103"/>
      <c r="AO755" s="103"/>
      <c r="AP755" s="103"/>
      <c r="AQ755" s="103"/>
      <c r="AR755" s="103"/>
    </row>
    <row r="756" spans="33:44" ht="12.75" customHeight="1">
      <c r="AG756" s="103"/>
      <c r="AH756" s="103"/>
      <c r="AI756" s="103"/>
      <c r="AJ756" s="103"/>
      <c r="AK756" s="103"/>
      <c r="AL756" s="103"/>
      <c r="AM756" s="103"/>
      <c r="AN756" s="103"/>
      <c r="AO756" s="103"/>
      <c r="AP756" s="103"/>
      <c r="AQ756" s="103"/>
      <c r="AR756" s="103"/>
    </row>
    <row r="757" spans="33:44" ht="12.75" customHeight="1">
      <c r="AG757" s="103"/>
      <c r="AH757" s="103"/>
      <c r="AI757" s="103"/>
      <c r="AJ757" s="103"/>
      <c r="AK757" s="103"/>
      <c r="AL757" s="103"/>
      <c r="AM757" s="103"/>
      <c r="AN757" s="103"/>
      <c r="AO757" s="103"/>
      <c r="AP757" s="103"/>
      <c r="AQ757" s="103"/>
      <c r="AR757" s="103"/>
    </row>
    <row r="758" spans="33:44" ht="12.75" customHeight="1">
      <c r="AG758" s="103"/>
      <c r="AH758" s="103"/>
      <c r="AI758" s="103"/>
      <c r="AJ758" s="103"/>
      <c r="AK758" s="103"/>
      <c r="AL758" s="103"/>
      <c r="AM758" s="103"/>
      <c r="AN758" s="103"/>
      <c r="AO758" s="103"/>
      <c r="AP758" s="103"/>
      <c r="AQ758" s="103"/>
      <c r="AR758" s="103"/>
    </row>
    <row r="759" spans="33:44" ht="12.75" customHeight="1">
      <c r="AG759" s="103"/>
      <c r="AH759" s="103"/>
      <c r="AI759" s="103"/>
      <c r="AJ759" s="103"/>
      <c r="AK759" s="103"/>
      <c r="AL759" s="103"/>
      <c r="AM759" s="103"/>
      <c r="AN759" s="103"/>
      <c r="AO759" s="103"/>
      <c r="AP759" s="103"/>
      <c r="AQ759" s="103"/>
      <c r="AR759" s="103"/>
    </row>
    <row r="760" spans="33:44" ht="12.75" customHeight="1">
      <c r="AG760" s="103"/>
      <c r="AH760" s="103"/>
      <c r="AI760" s="103"/>
      <c r="AJ760" s="103"/>
      <c r="AK760" s="103"/>
      <c r="AL760" s="103"/>
      <c r="AM760" s="103"/>
      <c r="AN760" s="103"/>
      <c r="AO760" s="103"/>
      <c r="AP760" s="103"/>
      <c r="AQ760" s="103"/>
      <c r="AR760" s="103"/>
    </row>
    <row r="761" spans="33:44" ht="12.75" customHeight="1">
      <c r="AG761" s="103"/>
      <c r="AH761" s="103"/>
      <c r="AI761" s="103"/>
      <c r="AJ761" s="103"/>
      <c r="AK761" s="103"/>
      <c r="AL761" s="103"/>
      <c r="AM761" s="103"/>
      <c r="AN761" s="103"/>
      <c r="AO761" s="103"/>
      <c r="AP761" s="103"/>
      <c r="AQ761" s="103"/>
      <c r="AR761" s="103"/>
    </row>
    <row r="762" spans="33:44" ht="12.75" customHeight="1">
      <c r="AG762" s="103"/>
      <c r="AH762" s="103"/>
      <c r="AI762" s="103"/>
      <c r="AJ762" s="103"/>
      <c r="AK762" s="103"/>
      <c r="AL762" s="103"/>
      <c r="AM762" s="103"/>
      <c r="AN762" s="103"/>
      <c r="AO762" s="103"/>
      <c r="AP762" s="103"/>
      <c r="AQ762" s="103"/>
      <c r="AR762" s="103"/>
    </row>
    <row r="763" spans="33:44" ht="12.75" customHeight="1">
      <c r="AG763" s="103"/>
      <c r="AH763" s="103"/>
      <c r="AI763" s="103"/>
      <c r="AJ763" s="103"/>
      <c r="AK763" s="103"/>
      <c r="AL763" s="103"/>
      <c r="AM763" s="103"/>
      <c r="AN763" s="103"/>
      <c r="AO763" s="103"/>
      <c r="AP763" s="103"/>
      <c r="AQ763" s="103"/>
      <c r="AR763" s="103"/>
    </row>
    <row r="764" spans="33:44" ht="12.75" customHeight="1">
      <c r="AG764" s="103"/>
      <c r="AH764" s="103"/>
      <c r="AI764" s="103"/>
      <c r="AJ764" s="103"/>
      <c r="AK764" s="103"/>
      <c r="AL764" s="103"/>
      <c r="AM764" s="103"/>
      <c r="AN764" s="103"/>
      <c r="AO764" s="103"/>
      <c r="AP764" s="103"/>
      <c r="AQ764" s="103"/>
      <c r="AR764" s="103"/>
    </row>
    <row r="765" spans="33:44" ht="12.75" customHeight="1">
      <c r="AG765" s="103"/>
      <c r="AH765" s="103"/>
      <c r="AI765" s="103"/>
      <c r="AJ765" s="103"/>
      <c r="AK765" s="103"/>
      <c r="AL765" s="103"/>
      <c r="AM765" s="103"/>
      <c r="AN765" s="103"/>
      <c r="AO765" s="103"/>
      <c r="AP765" s="103"/>
      <c r="AQ765" s="103"/>
      <c r="AR765" s="103"/>
    </row>
    <row r="766" spans="33:44" ht="12.75" customHeight="1">
      <c r="AG766" s="103"/>
      <c r="AH766" s="103"/>
      <c r="AI766" s="103"/>
      <c r="AJ766" s="103"/>
      <c r="AK766" s="103"/>
      <c r="AL766" s="103"/>
      <c r="AM766" s="103"/>
      <c r="AN766" s="103"/>
      <c r="AO766" s="103"/>
      <c r="AP766" s="103"/>
      <c r="AQ766" s="103"/>
      <c r="AR766" s="103"/>
    </row>
    <row r="767" spans="33:44" ht="12.75" customHeight="1">
      <c r="AG767" s="103"/>
      <c r="AH767" s="103"/>
      <c r="AI767" s="103"/>
      <c r="AJ767" s="103"/>
      <c r="AK767" s="103"/>
      <c r="AL767" s="103"/>
      <c r="AM767" s="103"/>
      <c r="AN767" s="103"/>
      <c r="AO767" s="103"/>
      <c r="AP767" s="103"/>
      <c r="AQ767" s="103"/>
      <c r="AR767" s="103"/>
    </row>
    <row r="768" spans="33:44" ht="12.75" customHeight="1">
      <c r="AG768" s="103"/>
      <c r="AH768" s="103"/>
      <c r="AI768" s="103"/>
      <c r="AJ768" s="103"/>
      <c r="AK768" s="103"/>
      <c r="AL768" s="103"/>
      <c r="AM768" s="103"/>
      <c r="AN768" s="103"/>
      <c r="AO768" s="103"/>
      <c r="AP768" s="103"/>
      <c r="AQ768" s="103"/>
      <c r="AR768" s="103"/>
    </row>
    <row r="769" spans="33:44" ht="12.75" customHeight="1">
      <c r="AG769" s="103"/>
      <c r="AH769" s="103"/>
      <c r="AI769" s="103"/>
      <c r="AJ769" s="103"/>
      <c r="AK769" s="103"/>
      <c r="AL769" s="103"/>
      <c r="AM769" s="103"/>
      <c r="AN769" s="103"/>
      <c r="AO769" s="103"/>
      <c r="AP769" s="103"/>
      <c r="AQ769" s="103"/>
      <c r="AR769" s="103"/>
    </row>
    <row r="770" spans="33:44" ht="12.75" customHeight="1">
      <c r="AG770" s="103"/>
      <c r="AH770" s="103"/>
      <c r="AI770" s="103"/>
      <c r="AJ770" s="103"/>
      <c r="AK770" s="103"/>
      <c r="AL770" s="103"/>
      <c r="AM770" s="103"/>
      <c r="AN770" s="103"/>
      <c r="AO770" s="103"/>
      <c r="AP770" s="103"/>
      <c r="AQ770" s="103"/>
      <c r="AR770" s="103"/>
    </row>
    <row r="771" spans="33:44" ht="12.75" customHeight="1">
      <c r="AG771" s="103"/>
      <c r="AH771" s="103"/>
      <c r="AI771" s="103"/>
      <c r="AJ771" s="103"/>
      <c r="AK771" s="103"/>
      <c r="AL771" s="103"/>
      <c r="AM771" s="103"/>
      <c r="AN771" s="103"/>
      <c r="AO771" s="103"/>
      <c r="AP771" s="103"/>
      <c r="AQ771" s="103"/>
      <c r="AR771" s="103"/>
    </row>
    <row r="772" spans="33:44" ht="12.75" customHeight="1">
      <c r="AG772" s="103"/>
      <c r="AH772" s="103"/>
      <c r="AI772" s="103"/>
      <c r="AJ772" s="103"/>
      <c r="AK772" s="103"/>
      <c r="AL772" s="103"/>
      <c r="AM772" s="103"/>
      <c r="AN772" s="103"/>
      <c r="AO772" s="103"/>
      <c r="AP772" s="103"/>
      <c r="AQ772" s="103"/>
      <c r="AR772" s="103"/>
    </row>
    <row r="773" spans="33:44" ht="12.75" customHeight="1">
      <c r="AG773" s="103"/>
      <c r="AH773" s="103"/>
      <c r="AI773" s="103"/>
      <c r="AJ773" s="103"/>
      <c r="AK773" s="103"/>
      <c r="AL773" s="103"/>
      <c r="AM773" s="103"/>
      <c r="AN773" s="103"/>
      <c r="AO773" s="103"/>
      <c r="AP773" s="103"/>
      <c r="AQ773" s="103"/>
      <c r="AR773" s="103"/>
    </row>
    <row r="774" spans="33:44" ht="12.75" customHeight="1">
      <c r="AG774" s="103"/>
      <c r="AH774" s="103"/>
      <c r="AI774" s="103"/>
      <c r="AJ774" s="103"/>
      <c r="AK774" s="103"/>
      <c r="AL774" s="103"/>
      <c r="AM774" s="103"/>
      <c r="AN774" s="103"/>
      <c r="AO774" s="103"/>
      <c r="AP774" s="103"/>
      <c r="AQ774" s="103"/>
      <c r="AR774" s="103"/>
    </row>
    <row r="775" spans="33:44" ht="12.75" customHeight="1">
      <c r="AG775" s="103"/>
      <c r="AH775" s="103"/>
      <c r="AI775" s="103"/>
      <c r="AJ775" s="103"/>
      <c r="AK775" s="103"/>
      <c r="AL775" s="103"/>
      <c r="AM775" s="103"/>
      <c r="AN775" s="103"/>
      <c r="AO775" s="103"/>
      <c r="AP775" s="103"/>
      <c r="AQ775" s="103"/>
      <c r="AR775" s="103"/>
    </row>
    <row r="776" spans="33:44" ht="12.75" customHeight="1">
      <c r="AG776" s="103"/>
      <c r="AH776" s="103"/>
      <c r="AI776" s="103"/>
      <c r="AJ776" s="103"/>
      <c r="AK776" s="103"/>
      <c r="AL776" s="103"/>
      <c r="AM776" s="103"/>
      <c r="AN776" s="103"/>
      <c r="AO776" s="103"/>
      <c r="AP776" s="103"/>
      <c r="AQ776" s="103"/>
      <c r="AR776" s="103"/>
    </row>
    <row r="777" spans="33:44" ht="12.75" customHeight="1">
      <c r="AG777" s="103"/>
      <c r="AH777" s="103"/>
      <c r="AI777" s="103"/>
      <c r="AJ777" s="103"/>
      <c r="AK777" s="103"/>
      <c r="AL777" s="103"/>
      <c r="AM777" s="103"/>
      <c r="AN777" s="103"/>
      <c r="AO777" s="103"/>
      <c r="AP777" s="103"/>
      <c r="AQ777" s="103"/>
      <c r="AR777" s="103"/>
    </row>
    <row r="778" spans="33:44" ht="12.75" customHeight="1">
      <c r="AG778" s="103"/>
      <c r="AH778" s="103"/>
      <c r="AI778" s="103"/>
      <c r="AJ778" s="103"/>
      <c r="AK778" s="103"/>
      <c r="AL778" s="103"/>
      <c r="AM778" s="103"/>
      <c r="AN778" s="103"/>
      <c r="AO778" s="103"/>
      <c r="AP778" s="103"/>
      <c r="AQ778" s="103"/>
      <c r="AR778" s="103"/>
    </row>
    <row r="779" spans="33:44" ht="12.75" customHeight="1">
      <c r="AG779" s="103"/>
      <c r="AH779" s="103"/>
      <c r="AI779" s="103"/>
      <c r="AJ779" s="103"/>
      <c r="AK779" s="103"/>
      <c r="AL779" s="103"/>
      <c r="AM779" s="103"/>
      <c r="AN779" s="103"/>
      <c r="AO779" s="103"/>
      <c r="AP779" s="103"/>
      <c r="AQ779" s="103"/>
      <c r="AR779" s="103"/>
    </row>
    <row r="780" spans="33:44" ht="12.75" customHeight="1">
      <c r="AG780" s="103"/>
      <c r="AH780" s="103"/>
      <c r="AI780" s="103"/>
      <c r="AJ780" s="103"/>
      <c r="AK780" s="103"/>
      <c r="AL780" s="103"/>
      <c r="AM780" s="103"/>
      <c r="AN780" s="103"/>
      <c r="AO780" s="103"/>
      <c r="AP780" s="103"/>
      <c r="AQ780" s="103"/>
      <c r="AR780" s="103"/>
    </row>
    <row r="781" spans="33:44" ht="12.75" customHeight="1">
      <c r="AG781" s="103"/>
      <c r="AH781" s="103"/>
      <c r="AI781" s="103"/>
      <c r="AJ781" s="103"/>
      <c r="AK781" s="103"/>
      <c r="AL781" s="103"/>
      <c r="AM781" s="103"/>
      <c r="AN781" s="103"/>
      <c r="AO781" s="103"/>
      <c r="AP781" s="103"/>
      <c r="AQ781" s="103"/>
      <c r="AR781" s="103"/>
    </row>
    <row r="782" spans="33:44" ht="12.75" customHeight="1">
      <c r="AG782" s="103"/>
      <c r="AH782" s="103"/>
      <c r="AI782" s="103"/>
      <c r="AJ782" s="103"/>
      <c r="AK782" s="103"/>
      <c r="AL782" s="103"/>
      <c r="AM782" s="103"/>
      <c r="AN782" s="103"/>
      <c r="AO782" s="103"/>
      <c r="AP782" s="103"/>
      <c r="AQ782" s="103"/>
      <c r="AR782" s="103"/>
    </row>
    <row r="783" spans="33:44" ht="12.75" customHeight="1">
      <c r="AG783" s="103"/>
      <c r="AH783" s="103"/>
      <c r="AI783" s="103"/>
      <c r="AJ783" s="103"/>
      <c r="AK783" s="103"/>
      <c r="AL783" s="103"/>
      <c r="AM783" s="103"/>
      <c r="AN783" s="103"/>
      <c r="AO783" s="103"/>
      <c r="AP783" s="103"/>
      <c r="AQ783" s="103"/>
      <c r="AR783" s="103"/>
    </row>
    <row r="784" spans="33:44" ht="12.75" customHeight="1">
      <c r="AG784" s="103"/>
      <c r="AH784" s="103"/>
      <c r="AI784" s="103"/>
      <c r="AJ784" s="103"/>
      <c r="AK784" s="103"/>
      <c r="AL784" s="103"/>
      <c r="AM784" s="103"/>
      <c r="AN784" s="103"/>
      <c r="AO784" s="103"/>
      <c r="AP784" s="103"/>
      <c r="AQ784" s="103"/>
      <c r="AR784" s="103"/>
    </row>
    <row r="785" spans="33:44" ht="12.75" customHeight="1">
      <c r="AG785" s="103"/>
      <c r="AH785" s="103"/>
      <c r="AI785" s="103"/>
      <c r="AJ785" s="103"/>
      <c r="AK785" s="103"/>
      <c r="AL785" s="103"/>
      <c r="AM785" s="103"/>
      <c r="AN785" s="103"/>
      <c r="AO785" s="103"/>
      <c r="AP785" s="103"/>
      <c r="AQ785" s="103"/>
      <c r="AR785" s="103"/>
    </row>
    <row r="786" spans="33:44" ht="12.75" customHeight="1">
      <c r="AG786" s="103"/>
      <c r="AH786" s="103"/>
      <c r="AI786" s="103"/>
      <c r="AJ786" s="103"/>
      <c r="AK786" s="103"/>
      <c r="AL786" s="103"/>
      <c r="AM786" s="103"/>
      <c r="AN786" s="103"/>
      <c r="AO786" s="103"/>
      <c r="AP786" s="103"/>
      <c r="AQ786" s="103"/>
      <c r="AR786" s="103"/>
    </row>
    <row r="787" spans="33:44" ht="12.75" customHeight="1">
      <c r="AG787" s="103"/>
      <c r="AH787" s="103"/>
      <c r="AI787" s="103"/>
      <c r="AJ787" s="103"/>
      <c r="AK787" s="103"/>
      <c r="AL787" s="103"/>
      <c r="AM787" s="103"/>
      <c r="AN787" s="103"/>
      <c r="AO787" s="103"/>
      <c r="AP787" s="103"/>
      <c r="AQ787" s="103"/>
      <c r="AR787" s="103"/>
    </row>
    <row r="788" spans="33:44" ht="12.75" customHeight="1">
      <c r="AG788" s="103"/>
      <c r="AH788" s="103"/>
      <c r="AI788" s="103"/>
      <c r="AJ788" s="103"/>
      <c r="AK788" s="103"/>
      <c r="AL788" s="103"/>
      <c r="AM788" s="103"/>
      <c r="AN788" s="103"/>
      <c r="AO788" s="103"/>
      <c r="AP788" s="103"/>
      <c r="AQ788" s="103"/>
      <c r="AR788" s="103"/>
    </row>
    <row r="789" spans="33:44" ht="12.75" customHeight="1">
      <c r="AG789" s="103"/>
      <c r="AH789" s="103"/>
      <c r="AI789" s="103"/>
      <c r="AJ789" s="103"/>
      <c r="AK789" s="103"/>
      <c r="AL789" s="103"/>
      <c r="AM789" s="103"/>
      <c r="AN789" s="103"/>
      <c r="AO789" s="103"/>
      <c r="AP789" s="103"/>
      <c r="AQ789" s="103"/>
      <c r="AR789" s="103"/>
    </row>
    <row r="790" spans="33:44" ht="12.75" customHeight="1">
      <c r="AG790" s="103"/>
      <c r="AH790" s="103"/>
      <c r="AI790" s="103"/>
      <c r="AJ790" s="103"/>
      <c r="AK790" s="103"/>
      <c r="AL790" s="103"/>
      <c r="AM790" s="103"/>
      <c r="AN790" s="103"/>
      <c r="AO790" s="103"/>
      <c r="AP790" s="103"/>
      <c r="AQ790" s="103"/>
      <c r="AR790" s="103"/>
    </row>
    <row r="791" spans="33:44" ht="12.75" customHeight="1">
      <c r="AG791" s="103"/>
      <c r="AH791" s="103"/>
      <c r="AI791" s="103"/>
      <c r="AJ791" s="103"/>
      <c r="AK791" s="103"/>
      <c r="AL791" s="103"/>
      <c r="AM791" s="103"/>
      <c r="AN791" s="103"/>
      <c r="AO791" s="103"/>
      <c r="AP791" s="103"/>
      <c r="AQ791" s="103"/>
      <c r="AR791" s="103"/>
    </row>
    <row r="792" spans="33:44" ht="12.75" customHeight="1">
      <c r="AG792" s="103"/>
      <c r="AH792" s="103"/>
      <c r="AI792" s="103"/>
      <c r="AJ792" s="103"/>
      <c r="AK792" s="103"/>
      <c r="AL792" s="103"/>
      <c r="AM792" s="103"/>
      <c r="AN792" s="103"/>
      <c r="AO792" s="103"/>
      <c r="AP792" s="103"/>
      <c r="AQ792" s="103"/>
      <c r="AR792" s="103"/>
    </row>
    <row r="793" spans="33:44" ht="12.75" customHeight="1">
      <c r="AG793" s="103"/>
      <c r="AH793" s="103"/>
      <c r="AI793" s="103"/>
      <c r="AJ793" s="103"/>
      <c r="AK793" s="103"/>
      <c r="AL793" s="103"/>
      <c r="AM793" s="103"/>
      <c r="AN793" s="103"/>
      <c r="AO793" s="103"/>
      <c r="AP793" s="103"/>
      <c r="AQ793" s="103"/>
      <c r="AR793" s="103"/>
    </row>
    <row r="794" spans="33:44" ht="12.75" customHeight="1">
      <c r="AG794" s="103"/>
      <c r="AH794" s="103"/>
      <c r="AI794" s="103"/>
      <c r="AJ794" s="103"/>
      <c r="AK794" s="103"/>
      <c r="AL794" s="103"/>
      <c r="AM794" s="103"/>
      <c r="AN794" s="103"/>
      <c r="AO794" s="103"/>
      <c r="AP794" s="103"/>
      <c r="AQ794" s="103"/>
      <c r="AR794" s="103"/>
    </row>
    <row r="795" spans="33:44" ht="12.75" customHeight="1">
      <c r="AG795" s="103"/>
      <c r="AH795" s="103"/>
      <c r="AI795" s="103"/>
      <c r="AJ795" s="103"/>
      <c r="AK795" s="103"/>
      <c r="AL795" s="103"/>
      <c r="AM795" s="103"/>
      <c r="AN795" s="103"/>
      <c r="AO795" s="103"/>
      <c r="AP795" s="103"/>
      <c r="AQ795" s="103"/>
      <c r="AR795" s="103"/>
    </row>
    <row r="796" spans="33:44" ht="12.75" customHeight="1">
      <c r="AG796" s="103"/>
      <c r="AH796" s="103"/>
      <c r="AI796" s="103"/>
      <c r="AJ796" s="103"/>
      <c r="AK796" s="103"/>
      <c r="AL796" s="103"/>
      <c r="AM796" s="103"/>
      <c r="AN796" s="103"/>
      <c r="AO796" s="103"/>
      <c r="AP796" s="103"/>
      <c r="AQ796" s="103"/>
      <c r="AR796" s="103"/>
    </row>
    <row r="797" spans="33:44" ht="12.75" customHeight="1">
      <c r="AG797" s="103"/>
      <c r="AH797" s="103"/>
      <c r="AI797" s="103"/>
      <c r="AJ797" s="103"/>
      <c r="AK797" s="103"/>
      <c r="AL797" s="103"/>
      <c r="AM797" s="103"/>
      <c r="AN797" s="103"/>
      <c r="AO797" s="103"/>
      <c r="AP797" s="103"/>
      <c r="AQ797" s="103"/>
      <c r="AR797" s="103"/>
    </row>
    <row r="798" spans="33:44" ht="12.75" customHeight="1">
      <c r="AG798" s="103"/>
      <c r="AH798" s="103"/>
      <c r="AI798" s="103"/>
      <c r="AJ798" s="103"/>
      <c r="AK798" s="103"/>
      <c r="AL798" s="103"/>
      <c r="AM798" s="103"/>
      <c r="AN798" s="103"/>
      <c r="AO798" s="103"/>
      <c r="AP798" s="103"/>
      <c r="AQ798" s="103"/>
      <c r="AR798" s="103"/>
    </row>
    <row r="799" spans="33:44" ht="12.75" customHeight="1">
      <c r="AG799" s="103"/>
      <c r="AH799" s="103"/>
      <c r="AI799" s="103"/>
      <c r="AJ799" s="103"/>
      <c r="AK799" s="103"/>
      <c r="AL799" s="103"/>
      <c r="AM799" s="103"/>
      <c r="AN799" s="103"/>
      <c r="AO799" s="103"/>
      <c r="AP799" s="103"/>
      <c r="AQ799" s="103"/>
      <c r="AR799" s="103"/>
    </row>
    <row r="800" spans="33:44" ht="12.75" customHeight="1">
      <c r="AG800" s="103"/>
      <c r="AH800" s="103"/>
      <c r="AI800" s="103"/>
      <c r="AJ800" s="103"/>
      <c r="AK800" s="103"/>
      <c r="AL800" s="103"/>
      <c r="AM800" s="103"/>
      <c r="AN800" s="103"/>
      <c r="AO800" s="103"/>
      <c r="AP800" s="103"/>
      <c r="AQ800" s="103"/>
      <c r="AR800" s="103"/>
    </row>
    <row r="801" spans="1:51" ht="12.75" customHeight="1">
      <c r="AG801" s="103"/>
      <c r="AH801" s="103"/>
      <c r="AI801" s="103"/>
      <c r="AJ801" s="103"/>
      <c r="AK801" s="103"/>
      <c r="AL801" s="103"/>
      <c r="AM801" s="103"/>
      <c r="AN801" s="103"/>
      <c r="AO801" s="103"/>
      <c r="AP801" s="103"/>
      <c r="AQ801" s="103"/>
      <c r="AR801" s="103"/>
    </row>
    <row r="802" spans="1:51" s="103" customFormat="1"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S802" s="138"/>
      <c r="AT802" s="138"/>
      <c r="AU802" s="138"/>
      <c r="AV802" s="138"/>
      <c r="AW802" s="138"/>
      <c r="AX802" s="138"/>
    </row>
    <row r="803" spans="1:51" s="103" customFormat="1"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S803" s="138"/>
      <c r="AT803" s="138"/>
      <c r="AU803" s="138"/>
      <c r="AV803" s="138"/>
      <c r="AW803" s="138"/>
      <c r="AX803" s="138"/>
      <c r="AY803"/>
    </row>
    <row r="804" spans="1:51" s="103" customFormat="1"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S804" s="138"/>
      <c r="AT804" s="138"/>
      <c r="AU804" s="138"/>
      <c r="AV804" s="138"/>
      <c r="AW804" s="138"/>
      <c r="AX804" s="138"/>
      <c r="AY804"/>
    </row>
  </sheetData>
  <mergeCells count="218">
    <mergeCell ref="U48:X48"/>
    <mergeCell ref="Y48:AB48"/>
    <mergeCell ref="A1:AF1"/>
    <mergeCell ref="A113:AF113"/>
    <mergeCell ref="A105:AF105"/>
    <mergeCell ref="A106:AF106"/>
    <mergeCell ref="A107:AF107"/>
    <mergeCell ref="A108:AF108"/>
    <mergeCell ref="A101:AF101"/>
    <mergeCell ref="A97:AF97"/>
    <mergeCell ref="A98:AF98"/>
    <mergeCell ref="A99:AF99"/>
    <mergeCell ref="A100:AF100"/>
    <mergeCell ref="A93:AF93"/>
    <mergeCell ref="A94:AF94"/>
    <mergeCell ref="A95:AF95"/>
    <mergeCell ref="A96:AF96"/>
    <mergeCell ref="A89:AF89"/>
    <mergeCell ref="A90:AF90"/>
    <mergeCell ref="A91:AF91"/>
    <mergeCell ref="A92:AF92"/>
    <mergeCell ref="A85:AF85"/>
    <mergeCell ref="A86:AF86"/>
    <mergeCell ref="A87:AF87"/>
    <mergeCell ref="A114:AF114"/>
    <mergeCell ref="A115:AF115"/>
    <mergeCell ref="A109:AF109"/>
    <mergeCell ref="A110:AF110"/>
    <mergeCell ref="A111:AF111"/>
    <mergeCell ref="A112:AF112"/>
    <mergeCell ref="A102:AF102"/>
    <mergeCell ref="A103:AF103"/>
    <mergeCell ref="A104:AF104"/>
    <mergeCell ref="A88:AF88"/>
    <mergeCell ref="A81:AF81"/>
    <mergeCell ref="A82:AF82"/>
    <mergeCell ref="A83:AF83"/>
    <mergeCell ref="A84:AF84"/>
    <mergeCell ref="A77:AF77"/>
    <mergeCell ref="A78:AF78"/>
    <mergeCell ref="A79:AF79"/>
    <mergeCell ref="A80:AF80"/>
    <mergeCell ref="A73:AF73"/>
    <mergeCell ref="A74:AF74"/>
    <mergeCell ref="A75:AF75"/>
    <mergeCell ref="A76:AF76"/>
    <mergeCell ref="R4:X4"/>
    <mergeCell ref="R5:X5"/>
    <mergeCell ref="Y5:AF5"/>
    <mergeCell ref="Y4:AF4"/>
    <mergeCell ref="A71:AF71"/>
    <mergeCell ref="A72:AF72"/>
    <mergeCell ref="A67:AF67"/>
    <mergeCell ref="A68:AF68"/>
    <mergeCell ref="A69:AF69"/>
    <mergeCell ref="A70:AF70"/>
    <mergeCell ref="G9:S9"/>
    <mergeCell ref="G7:X7"/>
    <mergeCell ref="T8:AF8"/>
    <mergeCell ref="T9:AF9"/>
    <mergeCell ref="Y7:AF7"/>
    <mergeCell ref="U46:X46"/>
    <mergeCell ref="Y46:AB46"/>
    <mergeCell ref="AC46:AF46"/>
    <mergeCell ref="Q44:T44"/>
    <mergeCell ref="Q45:T45"/>
    <mergeCell ref="U40:X40"/>
    <mergeCell ref="Y45:AB45"/>
    <mergeCell ref="AC45:AF45"/>
    <mergeCell ref="U47:X47"/>
    <mergeCell ref="Y47:AB47"/>
    <mergeCell ref="AC47:AF47"/>
    <mergeCell ref="A64:AF64"/>
    <mergeCell ref="A65:AF65"/>
    <mergeCell ref="A66:AF66"/>
    <mergeCell ref="A59:AF59"/>
    <mergeCell ref="A60:AF60"/>
    <mergeCell ref="A61:AF61"/>
    <mergeCell ref="A62:AF62"/>
    <mergeCell ref="A63:AF63"/>
    <mergeCell ref="U49:X49"/>
    <mergeCell ref="Y49:AB49"/>
    <mergeCell ref="AC49:AF49"/>
    <mergeCell ref="U50:X50"/>
    <mergeCell ref="Y50:AB50"/>
    <mergeCell ref="AC50:AF50"/>
    <mergeCell ref="Q49:T49"/>
    <mergeCell ref="Q50:T50"/>
    <mergeCell ref="A58:AF58"/>
    <mergeCell ref="Q48:T48"/>
    <mergeCell ref="AC48:AF48"/>
    <mergeCell ref="A52:AC52"/>
    <mergeCell ref="AD52:AF52"/>
    <mergeCell ref="AD53:AF53"/>
    <mergeCell ref="A51:AF51"/>
    <mergeCell ref="A42:P42"/>
    <mergeCell ref="Q39:T39"/>
    <mergeCell ref="U39:X39"/>
    <mergeCell ref="Y39:AB39"/>
    <mergeCell ref="AC39:AF39"/>
    <mergeCell ref="Q43:T43"/>
    <mergeCell ref="A43:P43"/>
    <mergeCell ref="U44:X44"/>
    <mergeCell ref="Y44:AB44"/>
    <mergeCell ref="AC44:AF44"/>
    <mergeCell ref="Y40:AB40"/>
    <mergeCell ref="AC40:AF40"/>
    <mergeCell ref="A39:P39"/>
    <mergeCell ref="A40:P40"/>
    <mergeCell ref="A41:P41"/>
    <mergeCell ref="Q47:T47"/>
    <mergeCell ref="Q46:T46"/>
    <mergeCell ref="Q40:T40"/>
    <mergeCell ref="Q42:T42"/>
    <mergeCell ref="I29:J30"/>
    <mergeCell ref="A29:H30"/>
    <mergeCell ref="I33:J34"/>
    <mergeCell ref="I27:J28"/>
    <mergeCell ref="K27:L28"/>
    <mergeCell ref="A27:H28"/>
    <mergeCell ref="K35:L36"/>
    <mergeCell ref="A50:P50"/>
    <mergeCell ref="A49:P49"/>
    <mergeCell ref="A48:P48"/>
    <mergeCell ref="A44:P44"/>
    <mergeCell ref="A45:P45"/>
    <mergeCell ref="A47:P47"/>
    <mergeCell ref="A46:P46"/>
    <mergeCell ref="K29:L30"/>
    <mergeCell ref="A37:AF37"/>
    <mergeCell ref="Q41:AF41"/>
    <mergeCell ref="U42:X42"/>
    <mergeCell ref="Y42:AB42"/>
    <mergeCell ref="U45:X45"/>
    <mergeCell ref="AC42:AF42"/>
    <mergeCell ref="U43:X43"/>
    <mergeCell ref="Y43:AB43"/>
    <mergeCell ref="AC43:AF43"/>
    <mergeCell ref="Q33:AF33"/>
    <mergeCell ref="Q34:AF34"/>
    <mergeCell ref="Q35:AF35"/>
    <mergeCell ref="Q36:AF36"/>
    <mergeCell ref="I35:J36"/>
    <mergeCell ref="A33:H34"/>
    <mergeCell ref="A35:H36"/>
    <mergeCell ref="I31:J32"/>
    <mergeCell ref="A31:H32"/>
    <mergeCell ref="K31:L32"/>
    <mergeCell ref="K33:L34"/>
    <mergeCell ref="Q24:AF24"/>
    <mergeCell ref="AC56:AF57"/>
    <mergeCell ref="A54:C55"/>
    <mergeCell ref="A56:C57"/>
    <mergeCell ref="D54:AB55"/>
    <mergeCell ref="D56:AB57"/>
    <mergeCell ref="AC54:AF55"/>
    <mergeCell ref="A26:P26"/>
    <mergeCell ref="Q25:AF25"/>
    <mergeCell ref="A53:AC53"/>
    <mergeCell ref="A24:P24"/>
    <mergeCell ref="A25:B25"/>
    <mergeCell ref="C25:D25"/>
    <mergeCell ref="E25:H25"/>
    <mergeCell ref="I25:P25"/>
    <mergeCell ref="Q26:AF26"/>
    <mergeCell ref="Q27:AF27"/>
    <mergeCell ref="Q28:AF28"/>
    <mergeCell ref="Q29:AF29"/>
    <mergeCell ref="Q30:AF30"/>
    <mergeCell ref="Q31:AF31"/>
    <mergeCell ref="Q32:AF32"/>
    <mergeCell ref="A38:E38"/>
    <mergeCell ref="F38:AF38"/>
    <mergeCell ref="A22:P22"/>
    <mergeCell ref="A23:P23"/>
    <mergeCell ref="A21:P21"/>
    <mergeCell ref="Q21:AF21"/>
    <mergeCell ref="Q22:AF22"/>
    <mergeCell ref="Q23:AF23"/>
    <mergeCell ref="Q19:AF19"/>
    <mergeCell ref="A20:P20"/>
    <mergeCell ref="Q20:AF20"/>
    <mergeCell ref="A19:H19"/>
    <mergeCell ref="I19:P19"/>
    <mergeCell ref="A13:P13"/>
    <mergeCell ref="Q18:AF18"/>
    <mergeCell ref="I14:P14"/>
    <mergeCell ref="Q13:AF13"/>
    <mergeCell ref="A15:H15"/>
    <mergeCell ref="I15:P15"/>
    <mergeCell ref="Q16:X16"/>
    <mergeCell ref="Q17:X17"/>
    <mergeCell ref="Y17:AF17"/>
    <mergeCell ref="A17:P17"/>
    <mergeCell ref="Q14:X14"/>
    <mergeCell ref="Y14:AF14"/>
    <mergeCell ref="Q15:X15"/>
    <mergeCell ref="Y15:AF15"/>
    <mergeCell ref="A16:P16"/>
    <mergeCell ref="A14:H14"/>
    <mergeCell ref="Y16:AF16"/>
    <mergeCell ref="A18:H18"/>
    <mergeCell ref="I18:P18"/>
    <mergeCell ref="A11:K11"/>
    <mergeCell ref="L11:U11"/>
    <mergeCell ref="V11:AF11"/>
    <mergeCell ref="A12:E12"/>
    <mergeCell ref="V12:AF12"/>
    <mergeCell ref="A2:AF2"/>
    <mergeCell ref="A10:AF10"/>
    <mergeCell ref="F12:K12"/>
    <mergeCell ref="L12:U12"/>
    <mergeCell ref="G8:S8"/>
    <mergeCell ref="G3:AF3"/>
    <mergeCell ref="G4:Q4"/>
    <mergeCell ref="G5:Q5"/>
    <mergeCell ref="G6:X6"/>
    <mergeCell ref="Y6:AF6"/>
  </mergeCells>
  <phoneticPr fontId="2" type="noConversion"/>
  <dataValidations count="18">
    <dataValidation type="whole" allowBlank="1" showInputMessage="1" showErrorMessage="1" errorTitle="MAXIMUM TRAIN SPEED" error="Expected values is from 5 to 79 MPH." sqref="A19:H19" xr:uid="{00000000-0002-0000-0500-000000000000}">
      <formula1>5</formula1>
      <formula2>79</formula2>
    </dataValidation>
    <dataValidation type="whole" allowBlank="1" showInputMessage="1" showErrorMessage="1" errorTitle="NUMBER OF TRACKS" error="A value from 1 to 9 is expected." sqref="I19:P19" xr:uid="{00000000-0002-0000-0500-000001000000}">
      <formula1>1</formula1>
      <formula2>9</formula2>
    </dataValidation>
    <dataValidation allowBlank="1" showInputMessage="1" showErrorMessage="1" errorTitle="TRAIN DETECTOR MODEL/TYPE" error="This field is limited to a maximum of 34 characters." promptTitle="TRAIN DETECTOR MODEL/TYPE" prompt="Enter model of train detection equipment and type of operation_x000a_(Motion sensor, constant warning time, etc.)" sqref="A17:P17" xr:uid="{00000000-0002-0000-0500-000002000000}"/>
    <dataValidation type="date" allowBlank="1" showInputMessage="1" showErrorMessage="1" errorTitle="INSPECTION DATE" error="Date entered is invalid." sqref="AC56:AF57" xr:uid="{00000000-0002-0000-0500-000003000000}">
      <formula1>32874</formula1>
      <formula2>47848</formula2>
    </dataValidation>
    <dataValidation type="date" allowBlank="1" showInputMessage="1" showErrorMessage="1" errorTitle="DATE OF RAILROAD PLANS" error="Date entered is invalid." sqref="A23:P23" xr:uid="{00000000-0002-0000-0500-000004000000}">
      <formula1>1</formula1>
      <formula2>47848</formula2>
    </dataValidation>
    <dataValidation type="whole" allowBlank="1" showInputMessage="1" showErrorMessage="1" errorTitle="ISLAND LENGTH" error="Should be less than 1000 feet." sqref="C25:D25" xr:uid="{00000000-0002-0000-0500-000005000000}">
      <formula1>0</formula1>
      <formula2>999</formula2>
    </dataValidation>
    <dataValidation type="decimal" allowBlank="1" showInputMessage="1" showErrorMessage="1" errorTitle="SIGNAL TIMING" error="Value entered must be between 0.0 and 99.9." sqref="I27:J36" xr:uid="{00000000-0002-0000-0500-000006000000}">
      <formula1>0</formula1>
      <formula2>99.9</formula2>
    </dataValidation>
    <dataValidation type="whole" allowBlank="1" showInputMessage="1" showErrorMessage="1" errorTitle="CUMULATIVE TIME" error="Data entered must be between 0 and 255." sqref="Q42:AF43 Q46:AF47" xr:uid="{00000000-0002-0000-0500-000007000000}">
      <formula1>0</formula1>
      <formula2>255</formula2>
    </dataValidation>
    <dataValidation type="list" allowBlank="1" showInputMessage="1" showErrorMessage="1" errorTitle="RAILROAD ACTIVE WARNING DEVICES" error="Select pull-down menu for valid entries." sqref="A15:H15" xr:uid="{00000000-0002-0000-0500-000008000000}">
      <formula1>$AT$4:$AT$5</formula1>
    </dataValidation>
    <dataValidation type="list" allowBlank="1" showInputMessage="1" showErrorMessage="1" errorTitle="CONTROLLER OPERATION" error="Valid entries are Actuated and Pretimed." sqref="Y15:AF15" xr:uid="{00000000-0002-0000-0500-000009000000}">
      <formula1>$AU$4:$AU$5</formula1>
    </dataValidation>
    <dataValidation type="list" allowBlank="1" showInputMessage="1" showErrorMessage="1" errorTitle="DIRECTION OF TRAVEL" error="Date entered is invalid." sqref="Q40:AF40" xr:uid="{00000000-0002-0000-0500-00000A000000}">
      <formula1>$AW$4:$AW$8</formula1>
    </dataValidation>
    <dataValidation type="list" allowBlank="1" showInputMessage="1" showErrorMessage="1" errorTitle="ACTIVE WARNING DEVICES WORKING?" error="Enter Yes or No.  If not working correctly,_x000a_enter additional information in Notes section." sqref="I15:P15" xr:uid="{00000000-0002-0000-0500-00000B000000}">
      <formula1>$AX$4:$AX$6</formula1>
    </dataValidation>
    <dataValidation type="list" allowBlank="1" showInputMessage="1" showErrorMessage="1" errorTitle="EVP PRESENT?" error="Enter Yes or No.  If a special situation,_x000a_enter additional information in Notes section." sqref="Q17" xr:uid="{00000000-0002-0000-0500-00000C000000}">
      <formula1>$AX$4:$AX$6</formula1>
    </dataValidation>
    <dataValidation type="list" allowBlank="1" showInputMessage="1" showErrorMessage="1" errorTitle="EVP LIGHTS PRESENT?" error="Entry is not valid." promptTitle="EVP LIGHTS PRESENT?" prompt="Enter &quot;N/A&quot; if no EVP is present." sqref="Y17" xr:uid="{00000000-0002-0000-0500-00000D000000}">
      <formula1>$AX$4:$AX$7</formula1>
    </dataValidation>
    <dataValidation type="list" allowBlank="1" showInputMessage="1" showErrorMessage="1" errorTitle="MANUAL PREEMPTION SWITCH" error="Data entered is invalid." sqref="Q21:AF21" xr:uid="{00000000-0002-0000-0500-00000E000000}">
      <formula1>$AX$4:$AX$7</formula1>
    </dataValidation>
    <dataValidation type="list" allowBlank="1" showInputMessage="1" showErrorMessage="1" errorTitle="LOOPS UPSTREAM OF TRACKS?" error="Data entered is invalid." sqref="Q23:AF23" xr:uid="{00000000-0002-0000-0500-00000F000000}">
      <formula1>$AX$4:$AX$7</formula1>
    </dataValidation>
    <dataValidation type="list" allowBlank="1" showInputMessage="1" showErrorMessage="1" errorTitle="TIME PROVIDED ADEQUATE?" error="Data entered is invalid." sqref="AD53" xr:uid="{00000000-0002-0000-0500-000010000000}">
      <formula1>$AX$4:$AX$7</formula1>
    </dataValidation>
    <dataValidation type="list" allowBlank="1" showInputMessage="1" showErrorMessage="1" errorTitle="EQUIPMENT FUNCTION" error="Data entered is invalid." sqref="Q49:AF50" xr:uid="{00000000-0002-0000-0500-000011000000}">
      <formula1>$AX$4:$AX$7</formula1>
    </dataValidation>
  </dataValidations>
  <printOptions horizontalCentered="1"/>
  <pageMargins left="0" right="0" top="0.75" bottom="0" header="0" footer="0"/>
  <pageSetup orientation="portrait" r:id="rId1"/>
  <headerFooter alignWithMargins="0">
    <oddHeader>&amp;R&amp;8Version 11/21/2007</oddHeader>
  </headerFooter>
  <rowBreaks count="1" manualBreakCount="1">
    <brk id="57" max="3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Recommendations for Use</vt:lpstr>
      <vt:lpstr>Pre-Inspection Checklist</vt:lpstr>
      <vt:lpstr>Timing Form</vt:lpstr>
      <vt:lpstr>Inspection Form</vt:lpstr>
      <vt:lpstr>Sample Timing Form</vt:lpstr>
      <vt:lpstr>Sample Inspection Form</vt:lpstr>
      <vt:lpstr>'Inspection Form'!Print_Area</vt:lpstr>
      <vt:lpstr>'Sample Inspection Form'!Print_Area</vt:lpstr>
      <vt:lpstr>'Sample Timing Form'!Print_Area</vt:lpstr>
      <vt:lpstr>'Timing Form'!Print_Area</vt:lpstr>
    </vt:vector>
  </TitlesOfParts>
  <Company>SEH,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short elliott hendrickson</dc:creator>
  <cp:lastModifiedBy>Jerry Kotzenmacher</cp:lastModifiedBy>
  <cp:lastPrinted>2022-02-04T23:27:11Z</cp:lastPrinted>
  <dcterms:created xsi:type="dcterms:W3CDTF">2007-05-15T19:41:07Z</dcterms:created>
  <dcterms:modified xsi:type="dcterms:W3CDTF">2023-04-06T11:22:50Z</dcterms:modified>
</cp:coreProperties>
</file>